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Loan_Book" sheetId="3" state="visible" r:id="rId3"/>
    <sheet xmlns:r="http://schemas.openxmlformats.org/officeDocument/2006/relationships" name="Income_Statement" sheetId="4" state="visible" r:id="rId4"/>
    <sheet xmlns:r="http://schemas.openxmlformats.org/officeDocument/2006/relationships" name="Branch_Ops" sheetId="5" state="visible" r:id="rId5"/>
    <sheet xmlns:r="http://schemas.openxmlformats.org/officeDocument/2006/relationships" name="Funding" sheetId="6" state="visible" r:id="rId6"/>
    <sheet xmlns:r="http://schemas.openxmlformats.org/officeDocument/2006/relationships" name="Returns" sheetId="7" state="visible" r:id="rId7"/>
    <sheet xmlns:r="http://schemas.openxmlformats.org/officeDocument/2006/relationships" name="Checks" sheetId="8" state="visible" r:id="rId8"/>
  </sheets>
  <definedNames>
    <definedName name="Group_Loan_Pct">Assumptions!$C$6</definedName>
    <definedName name="Indiv_Loan_Pct">Assumptions!$C$7</definedName>
    <definedName name="Group_Avg_Size">Assumptions!$C$8</definedName>
    <definedName name="Indiv_Avg_Size">Assumptions!$C$9</definedName>
    <definedName name="Group_Yield">Assumptions!$C$12</definedName>
    <definedName name="Indiv_Yield">Assumptions!$C$13</definedName>
    <definedName name="Upfront_Fee_Pct">Assumptions!$C$14</definedName>
    <definedName name="Portfolio_Growth">Assumptions!$C$17</definedName>
    <definedName name="Opening_Portfolio">Assumptions!$C$18</definedName>
    <definedName name="PAR30">Assumptions!$C$21</definedName>
    <definedName name="LGD">Assumptions!$C$22</definedName>
    <definedName name="Writeoff_Pct">Assumptions!$C$23</definedName>
    <definedName name="Opening_Branches">Assumptions!$C$26</definedName>
    <definedName name="New_Branch_PA">Assumptions!$C$27</definedName>
    <definedName name="Officers_Per_Br">Assumptions!$C$28</definedName>
    <definedName name="Loans_Per_Officer">Assumptions!$C$29</definedName>
    <definedName name="Cost_Per_Branch">Assumptions!$C$30</definedName>
    <definedName name="Officer_Salary">Assumptions!$C$31</definedName>
    <definedName name="HQ_Opex">Assumptions!$C$34</definedName>
    <definedName name="HQ_Opex_Growth">Assumptions!$C$35</definedName>
    <definedName name="Opening_Equity">Assumptions!$C$38</definedName>
    <definedName name="Deposit_Ratio">Assumptions!$C$39</definedName>
    <definedName name="Debt_Ratio">Assumptions!$C$40</definedName>
    <definedName name="Deposit_Rate">Assumptions!$C$41</definedName>
    <definedName name="Debt_Rate">Assumptions!$C$42</definedName>
    <definedName name="Cash_Buffer_Pct">Assumptions!$C$43</definedName>
    <definedName name="Target_CAR">Assumptions!$C$44</definedName>
    <definedName name="RWA_Density">Assumptions!$C$45</definedName>
    <definedName name="Tax_Rate">Assumptions!$C$48</definedName>
    <definedName name="LB_Close">OFFSET('Loan_Book'!$C$15,0,0,1,7)</definedName>
    <definedName name="LB_Avg">OFFSET('Loan_Book'!$C$17,0,0,1,7)</definedName>
    <definedName name="LB_Disburse">OFFSET('Loan_Book'!$C$14,0,0,1,7)</definedName>
    <definedName name="LB_Expected_Loss">OFFSET('Loan_Book'!$C$21,0,0,1,7)</definedName>
    <definedName name="LB_Group_Outst">OFFSET('Loan_Book'!$C$24,0,0,1,7)</definedName>
    <definedName name="LB_Indiv_Outst">OFFSET('Loan_Book'!$C$25,0,0,1,7)</definedName>
    <definedName name="LB_Blended_Yield">OFFSET('Loan_Book'!$C$26,0,0,1,7)</definedName>
    <definedName name="LB_PAR30_Bal">OFFSET('Loan_Book'!$C$20,0,0,1,7)</definedName>
    <definedName name="BR_Closing">OFFSET('Branch_Ops'!$C$9,0,0,1,7)</definedName>
    <definedName name="BR_Branch_Cost">OFFSET('Branch_Ops'!$C$20,0,0,1,7)</definedName>
    <definedName name="BR_Officer_Cost">OFFSET('Branch_Ops'!$C$21,0,0,1,7)</definedName>
    <definedName name="BR_Active_Loans">OFFSET('Branch_Ops'!$C$16,0,0,1,7)</definedName>
    <definedName name="FU_Total_Assets">OFFSET('Funding'!$C$9,0,0,1,7)</definedName>
    <definedName name="FU_Deposits">OFFSET('Funding'!$C$12,0,0,1,7)</definedName>
    <definedName name="FU_Debt">OFFSET('Funding'!$C$13,0,0,1,7)</definedName>
    <definedName name="FU_Equity">OFFSET('Funding'!$C$16,0,0,1,7)</definedName>
    <definedName name="FU_Total_Funding">OFFSET('Funding'!$C$17,0,0,1,7)</definedName>
    <definedName name="FU_CAR">OFFSET('Funding'!$C$23,0,0,1,7)</definedName>
    <definedName name="IS_Total_Rev">OFFSET('Income_Statement'!$C$9,0,0,1,7)</definedName>
    <definedName name="IS_Fund_Cost">OFFSET('Income_Statement'!$C$14,0,0,1,7)</definedName>
    <definedName name="IS_Net_Interest">OFFSET('Income_Statement'!$C$16,0,0,1,7)</definedName>
    <definedName name="IS_Provisions">OFFSET('Income_Statement'!$C$19,0,0,1,7)</definedName>
    <definedName name="IS_Total_Opex">OFFSET('Income_Statement'!$C$25,0,0,1,7)</definedName>
    <definedName name="IS_Net_Income">OFFSET('Income_Statement'!$C$30,0,0,1,7)</definedName>
  </definedNames>
  <calcPr calcId="191029" calcMode="auto" fullCalcOnLoad="1"/>
</workbook>
</file>

<file path=xl/styles.xml><?xml version="1.0" encoding="utf-8"?>
<styleSheet xmlns="http://schemas.openxmlformats.org/spreadsheetml/2006/main">
  <numFmts count="3">
    <numFmt numFmtId="164" formatCode="#,##0.0"/>
    <numFmt numFmtId="165" formatCode="0.0%"/>
    <numFmt numFmtId="166" formatCode="0.00&quot;x&quot;"/>
  </numFmts>
  <fonts count="8">
    <font>
      <name val="Calibri"/>
      <family val="2"/>
      <color theme="1"/>
      <sz val="11"/>
      <scheme val="minor"/>
    </font>
    <font>
      <name val="Arial"/>
      <b val="1"/>
      <sz val="18"/>
    </font>
    <font>
      <name val="Arial"/>
      <i val="1"/>
      <color rgb="00808080"/>
      <sz val="11"/>
    </font>
    <font>
      <name val="Arial"/>
      <b val="1"/>
      <color rgb="00FFFFFF"/>
      <sz val="11"/>
    </font>
    <font>
      <name val="Arial"/>
      <sz val="11"/>
    </font>
    <font>
      <name val="Arial"/>
      <b val="1"/>
      <color rgb="001F4E79"/>
      <sz val="11"/>
    </font>
    <font>
      <name val="Arial"/>
      <color rgb="002E75B6"/>
      <sz val="11"/>
    </font>
    <font>
      <name val="Arial"/>
      <b val="1"/>
      <sz val="11"/>
    </font>
  </fonts>
  <fills count="5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0"/>
      </patternFill>
    </fill>
    <fill>
      <patternFill patternType="solid">
        <fgColor rgb="00E8F0FE"/>
      </patternFill>
    </fill>
  </fills>
  <borders count="3">
    <border>
      <left/>
      <right/>
      <top/>
      <bottom/>
      <diagonal/>
    </border>
    <border>
      <top style="double"/>
    </border>
    <border>
      <top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left"/>
    </xf>
    <xf numFmtId="0" fontId="4" fillId="0" borderId="0" pivotButton="0" quotePrefix="0" xfId="0"/>
    <xf numFmtId="0" fontId="5" fillId="3" borderId="0" pivotButton="0" quotePrefix="0" xfId="0"/>
    <xf numFmtId="0" fontId="0" fillId="3" borderId="0" pivotButton="0" quotePrefix="0" xfId="0"/>
    <xf numFmtId="0" fontId="4" fillId="0" borderId="0" applyAlignment="1" pivotButton="0" quotePrefix="0" xfId="0">
      <alignment horizontal="left"/>
    </xf>
    <xf numFmtId="10" fontId="6" fillId="4" borderId="0" applyAlignment="1" pivotButton="0" quotePrefix="0" xfId="0">
      <alignment horizontal="right"/>
    </xf>
    <xf numFmtId="0" fontId="2" fillId="0" borderId="0" applyAlignment="1" pivotButton="0" quotePrefix="0" xfId="0">
      <alignment horizontal="left"/>
    </xf>
    <xf numFmtId="164" fontId="6" fillId="4" borderId="0" applyAlignment="1" pivotButton="0" quotePrefix="0" xfId="0">
      <alignment horizontal="right"/>
    </xf>
    <xf numFmtId="1" fontId="3" fillId="2" borderId="0" applyAlignment="1" pivotButton="0" quotePrefix="0" xfId="0">
      <alignment horizontal="center"/>
    </xf>
    <xf numFmtId="0" fontId="5" fillId="3" borderId="0" applyAlignment="1" pivotButton="0" quotePrefix="0" xfId="0">
      <alignment horizontal="left"/>
    </xf>
    <xf numFmtId="164" fontId="4" fillId="0" borderId="0" applyAlignment="1" pivotButton="0" quotePrefix="0" xfId="0">
      <alignment horizontal="right"/>
    </xf>
    <xf numFmtId="0" fontId="4" fillId="0" borderId="0" applyAlignment="1" pivotButton="0" quotePrefix="0" xfId="0">
      <alignment horizontal="left" indent="1"/>
    </xf>
    <xf numFmtId="165" fontId="4" fillId="0" borderId="0" applyAlignment="1" pivotButton="0" quotePrefix="0" xfId="0">
      <alignment horizontal="right"/>
    </xf>
    <xf numFmtId="0" fontId="7" fillId="0" borderId="1" applyAlignment="1" pivotButton="0" quotePrefix="0" xfId="0">
      <alignment horizontal="left"/>
    </xf>
    <xf numFmtId="164" fontId="7" fillId="0" borderId="1" applyAlignment="1" pivotButton="0" quotePrefix="0" xfId="0">
      <alignment horizontal="right"/>
    </xf>
    <xf numFmtId="0" fontId="7" fillId="0" borderId="2" applyAlignment="1" pivotButton="0" quotePrefix="0" xfId="0">
      <alignment horizontal="left"/>
    </xf>
    <xf numFmtId="164" fontId="7" fillId="0" borderId="2" applyAlignment="1" pivotButton="0" quotePrefix="0" xfId="0">
      <alignment horizontal="right"/>
    </xf>
    <xf numFmtId="3" fontId="4" fillId="0" borderId="0" applyAlignment="1" pivotButton="0" quotePrefix="0" xfId="0">
      <alignment horizontal="right"/>
    </xf>
    <xf numFmtId="3" fontId="7" fillId="0" borderId="2" applyAlignment="1" pivotButton="0" quotePrefix="0" xfId="0">
      <alignment horizontal="right"/>
    </xf>
    <xf numFmtId="166" fontId="4" fillId="0" borderId="0" applyAlignment="1" pivotButton="0" quotePrefix="0" xfId="0">
      <alignment horizontal="right"/>
    </xf>
    <xf numFmtId="10" fontId="4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F4E79"/>
    <outlinePr summaryBelow="1" summaryRight="1"/>
    <pageSetUpPr/>
  </sheetPr>
  <dimension ref="B2:D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60" customWidth="1" min="3" max="3"/>
    <col width="14" customWidth="1" min="4" max="4"/>
  </cols>
  <sheetData>
    <row r="2">
      <c r="B2" s="1" t="inlineStr">
        <is>
          <t>Microfinance Institution Model</t>
        </is>
      </c>
    </row>
    <row r="3">
      <c r="B3" s="2" t="inlineStr">
        <is>
          <t>Loan book, branch ops, funding, returns</t>
        </is>
      </c>
    </row>
    <row r="5">
      <c r="B5" s="3" t="inlineStr">
        <is>
          <t>Sheet</t>
        </is>
      </c>
      <c r="C5" s="3" t="inlineStr">
        <is>
          <t>Description</t>
        </is>
      </c>
      <c r="D5" s="3" t="inlineStr">
        <is>
          <t>Tab Colour</t>
        </is>
      </c>
    </row>
    <row r="6">
      <c r="B6" s="4" t="inlineStr">
        <is>
          <t>Cover</t>
        </is>
      </c>
      <c r="C6" s="4" t="inlineStr">
        <is>
          <t>Title and navigation</t>
        </is>
      </c>
      <c r="D6" s="4" t="inlineStr">
        <is>
          <t>Dark Blue</t>
        </is>
      </c>
    </row>
    <row r="7">
      <c r="B7" s="4" t="inlineStr">
        <is>
          <t>Assumptions</t>
        </is>
      </c>
      <c r="C7" s="4" t="inlineStr">
        <is>
          <t>Portfolio mix, yields, credit, branch, funding, tax</t>
        </is>
      </c>
      <c r="D7" s="4" t="inlineStr">
        <is>
          <t>Light Blue</t>
        </is>
      </c>
    </row>
    <row r="8">
      <c r="B8" s="4" t="inlineStr">
        <is>
          <t>Loan_Book</t>
        </is>
      </c>
      <c r="C8" s="4" t="inlineStr">
        <is>
          <t>Roll-forward of outstanding portfolio with PAR</t>
        </is>
      </c>
      <c r="D8" s="4" t="inlineStr">
        <is>
          <t>Green</t>
        </is>
      </c>
    </row>
    <row r="9">
      <c r="B9" s="4" t="inlineStr">
        <is>
          <t>Income_Statement</t>
        </is>
      </c>
      <c r="C9" s="4" t="inlineStr">
        <is>
          <t>Interest, fees, funding cost, opex, tax, net income</t>
        </is>
      </c>
      <c r="D9" s="4" t="inlineStr">
        <is>
          <t>Green</t>
        </is>
      </c>
    </row>
    <row r="10">
      <c r="B10" s="4" t="inlineStr">
        <is>
          <t>Branch_Ops</t>
        </is>
      </c>
      <c r="C10" s="4" t="inlineStr">
        <is>
          <t>Branches, loan officers, productivity, opex</t>
        </is>
      </c>
      <c r="D10" s="4" t="inlineStr">
        <is>
          <t>Orange</t>
        </is>
      </c>
    </row>
    <row r="11">
      <c r="B11" s="4" t="inlineStr">
        <is>
          <t>Funding</t>
        </is>
      </c>
      <c r="C11" s="4" t="inlineStr">
        <is>
          <t>Deposits, debt, equity, RWA, capital adequacy</t>
        </is>
      </c>
      <c r="D11" s="4" t="inlineStr">
        <is>
          <t>Orange</t>
        </is>
      </c>
    </row>
    <row r="12">
      <c r="B12" s="4" t="inlineStr">
        <is>
          <t>Returns</t>
        </is>
      </c>
      <c r="C12" s="4" t="inlineStr">
        <is>
          <t>ROA, ROE, NIM, OSS, efficiency ratios</t>
        </is>
      </c>
      <c r="D12" s="4" t="inlineStr">
        <is>
          <t>Grey</t>
        </is>
      </c>
    </row>
    <row r="13">
      <c r="B13" s="4" t="inlineStr">
        <is>
          <t>Checks</t>
        </is>
      </c>
      <c r="C13" s="4" t="inlineStr">
        <is>
          <t>Balance, bound, and consistency checks</t>
        </is>
      </c>
      <c r="D13" s="4" t="inlineStr">
        <is>
          <t>Red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5B9BD5"/>
    <outlinePr summaryBelow="1" summaryRight="1"/>
    <pageSetUpPr/>
  </sheetPr>
  <dimension ref="B2:E4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10" customWidth="1" min="4" max="4"/>
    <col width="44" customWidth="1" min="5" max="5"/>
  </cols>
  <sheetData>
    <row r="2">
      <c r="B2" s="1" t="inlineStr">
        <is>
          <t>Assumptions</t>
        </is>
      </c>
    </row>
    <row r="3">
      <c r="B3" s="2" t="inlineStr">
        <is>
          <t>Drivers for the MFI model</t>
        </is>
      </c>
    </row>
    <row r="4">
      <c r="B4" s="3" t="inlineStr">
        <is>
          <t>Parameter</t>
        </is>
      </c>
      <c r="C4" s="3" t="inlineStr">
        <is>
          <t>Value</t>
        </is>
      </c>
      <c r="D4" s="3" t="inlineStr">
        <is>
          <t>Unit</t>
        </is>
      </c>
      <c r="E4" s="3" t="inlineStr">
        <is>
          <t>Notes</t>
        </is>
      </c>
    </row>
    <row r="5">
      <c r="B5" s="5" t="inlineStr">
        <is>
          <t>Portfolio Mix</t>
        </is>
      </c>
      <c r="C5" s="6" t="n"/>
      <c r="D5" s="6" t="n"/>
      <c r="E5" s="6" t="n"/>
    </row>
    <row r="6">
      <c r="B6" s="7" t="inlineStr">
        <is>
          <t>Group Loans % of Book</t>
        </is>
      </c>
      <c r="C6" s="8" t="n">
        <v>0.6</v>
      </c>
      <c r="D6" s="9" t="inlineStr">
        <is>
          <t>%</t>
        </is>
      </c>
      <c r="E6" s="9" t="inlineStr">
        <is>
          <t>Solidarity / village-bank lending</t>
        </is>
      </c>
    </row>
    <row r="7">
      <c r="B7" s="7" t="inlineStr">
        <is>
          <t>Individual Loans % of Book</t>
        </is>
      </c>
      <c r="C7" s="8" t="n">
        <v>0.4</v>
      </c>
      <c r="D7" s="9" t="inlineStr">
        <is>
          <t>%</t>
        </is>
      </c>
      <c r="E7" s="9" t="inlineStr">
        <is>
          <t>Larger, longer-tenor loans</t>
        </is>
      </c>
    </row>
    <row r="8">
      <c r="B8" s="7" t="inlineStr">
        <is>
          <t>Group Avg Loan Size</t>
        </is>
      </c>
      <c r="C8" s="8" t="n">
        <v>0.5</v>
      </c>
      <c r="D8" s="9" t="inlineStr">
        <is>
          <t>$K</t>
        </is>
      </c>
      <c r="E8" s="9" t="inlineStr">
        <is>
          <t>Avg disbursement per group borrower</t>
        </is>
      </c>
    </row>
    <row r="9">
      <c r="B9" s="7" t="inlineStr">
        <is>
          <t>Individual Avg Loan Size</t>
        </is>
      </c>
      <c r="C9" s="10" t="n">
        <v>3</v>
      </c>
      <c r="D9" s="9" t="inlineStr">
        <is>
          <t>$K</t>
        </is>
      </c>
      <c r="E9" s="9" t="inlineStr">
        <is>
          <t>Avg disbursement per individual borrower</t>
        </is>
      </c>
    </row>
    <row r="11">
      <c r="B11" s="5" t="inlineStr">
        <is>
          <t>Yields and Fees</t>
        </is>
      </c>
      <c r="C11" s="6" t="n"/>
      <c r="D11" s="6" t="n"/>
      <c r="E11" s="6" t="n"/>
    </row>
    <row r="12">
      <c r="B12" s="7" t="inlineStr">
        <is>
          <t>Group Loan Yield</t>
        </is>
      </c>
      <c r="C12" s="8" t="n">
        <v>0.32</v>
      </c>
      <c r="D12" s="9" t="inlineStr">
        <is>
          <t>%</t>
        </is>
      </c>
      <c r="E12" s="9" t="inlineStr">
        <is>
          <t>Effective annual interest rate</t>
        </is>
      </c>
    </row>
    <row r="13">
      <c r="B13" s="7" t="inlineStr">
        <is>
          <t>Individual Loan Yield</t>
        </is>
      </c>
      <c r="C13" s="8" t="n">
        <v>0.24</v>
      </c>
      <c r="D13" s="9" t="inlineStr">
        <is>
          <t>%</t>
        </is>
      </c>
      <c r="E13" s="9" t="inlineStr">
        <is>
          <t>Effective annual interest rate</t>
        </is>
      </c>
    </row>
    <row r="14">
      <c r="B14" s="7" t="inlineStr">
        <is>
          <t>Upfront Fee</t>
        </is>
      </c>
      <c r="C14" s="8" t="n">
        <v>0.02</v>
      </c>
      <c r="D14" s="9" t="inlineStr">
        <is>
          <t>%</t>
        </is>
      </c>
      <c r="E14" s="9" t="inlineStr">
        <is>
          <t>Origination fee on disbursements</t>
        </is>
      </c>
    </row>
    <row r="16">
      <c r="B16" s="5" t="inlineStr">
        <is>
          <t>Portfolio Growth</t>
        </is>
      </c>
      <c r="C16" s="6" t="n"/>
      <c r="D16" s="6" t="n"/>
      <c r="E16" s="6" t="n"/>
    </row>
    <row r="17">
      <c r="B17" s="7" t="inlineStr">
        <is>
          <t>Annual Book Growth</t>
        </is>
      </c>
      <c r="C17" s="8" t="n">
        <v>0.2</v>
      </c>
      <c r="D17" s="9" t="inlineStr">
        <is>
          <t>%</t>
        </is>
      </c>
      <c r="E17" s="9" t="inlineStr">
        <is>
          <t>Target growth in average outstanding</t>
        </is>
      </c>
    </row>
    <row r="18">
      <c r="B18" s="7" t="inlineStr">
        <is>
          <t>Opening Loan Book</t>
        </is>
      </c>
      <c r="C18" s="10" t="n">
        <v>30</v>
      </c>
      <c r="D18" s="9" t="inlineStr">
        <is>
          <t>$M</t>
        </is>
      </c>
      <c r="E18" s="9" t="inlineStr">
        <is>
          <t>Outstanding at Year 0 close</t>
        </is>
      </c>
    </row>
    <row r="20">
      <c r="B20" s="5" t="inlineStr">
        <is>
          <t>Credit Quality</t>
        </is>
      </c>
      <c r="C20" s="6" t="n"/>
      <c r="D20" s="6" t="n"/>
      <c r="E20" s="6" t="n"/>
    </row>
    <row r="21">
      <c r="B21" s="7" t="inlineStr">
        <is>
          <t>PAR &gt; 30 days</t>
        </is>
      </c>
      <c r="C21" s="8" t="n">
        <v>0.04</v>
      </c>
      <c r="D21" s="9" t="inlineStr">
        <is>
          <t>%</t>
        </is>
      </c>
      <c r="E21" s="9" t="inlineStr">
        <is>
          <t>Portfolio at risk ratio</t>
        </is>
      </c>
    </row>
    <row r="22">
      <c r="B22" s="7" t="inlineStr">
        <is>
          <t>Loss Given Default</t>
        </is>
      </c>
      <c r="C22" s="8" t="n">
        <v>0.55</v>
      </c>
      <c r="D22" s="9" t="inlineStr">
        <is>
          <t>%</t>
        </is>
      </c>
      <c r="E22" s="9" t="inlineStr">
        <is>
          <t>Net loss share of PAR balance</t>
        </is>
      </c>
    </row>
    <row r="23">
      <c r="B23" s="7" t="inlineStr">
        <is>
          <t>Annual Write-off %</t>
        </is>
      </c>
      <c r="C23" s="8" t="n">
        <v>0.022</v>
      </c>
      <c r="D23" s="9" t="inlineStr">
        <is>
          <t>%</t>
        </is>
      </c>
      <c r="E23" s="9" t="inlineStr">
        <is>
          <t>Of opening book, written-off per year</t>
        </is>
      </c>
    </row>
    <row r="25">
      <c r="B25" s="5" t="inlineStr">
        <is>
          <t>Branch Operations</t>
        </is>
      </c>
      <c r="C25" s="6" t="n"/>
      <c r="D25" s="6" t="n"/>
      <c r="E25" s="6" t="n"/>
    </row>
    <row r="26">
      <c r="B26" s="7" t="inlineStr">
        <is>
          <t>Opening Branches</t>
        </is>
      </c>
      <c r="C26" s="10" t="n">
        <v>25</v>
      </c>
      <c r="D26" s="9" t="inlineStr">
        <is>
          <t>branches</t>
        </is>
      </c>
      <c r="E26" s="9" t="inlineStr">
        <is>
          <t>Network at Year 0 close</t>
        </is>
      </c>
    </row>
    <row r="27">
      <c r="B27" s="7" t="inlineStr">
        <is>
          <t>New Branches / Year</t>
        </is>
      </c>
      <c r="C27" s="10" t="n">
        <v>4</v>
      </c>
      <c r="D27" s="9" t="inlineStr">
        <is>
          <t>branches</t>
        </is>
      </c>
      <c r="E27" s="9" t="inlineStr">
        <is>
          <t>Expansion pace</t>
        </is>
      </c>
    </row>
    <row r="28">
      <c r="B28" s="7" t="inlineStr">
        <is>
          <t>Loan Officers per Branch</t>
        </is>
      </c>
      <c r="C28" s="10" t="n">
        <v>6</v>
      </c>
      <c r="D28" s="9" t="inlineStr">
        <is>
          <t>officers</t>
        </is>
      </c>
      <c r="E28" s="9" t="inlineStr">
        <is>
          <t>Frontline lending staff</t>
        </is>
      </c>
    </row>
    <row r="29">
      <c r="B29" s="7" t="inlineStr">
        <is>
          <t>Active Loans per Officer</t>
        </is>
      </c>
      <c r="C29" s="10" t="n">
        <v>300</v>
      </c>
      <c r="D29" s="9" t="inlineStr">
        <is>
          <t>loans</t>
        </is>
      </c>
      <c r="E29" s="9" t="inlineStr">
        <is>
          <t>Productivity benchmark</t>
        </is>
      </c>
    </row>
    <row r="30">
      <c r="B30" s="7" t="inlineStr">
        <is>
          <t>Branch Operating Cost</t>
        </is>
      </c>
      <c r="C30" s="10" t="n">
        <v>60</v>
      </c>
      <c r="D30" s="9" t="inlineStr">
        <is>
          <t>$K</t>
        </is>
      </c>
      <c r="E30" s="9" t="inlineStr">
        <is>
          <t>Rent, utilities, branch admin per year</t>
        </is>
      </c>
    </row>
    <row r="31">
      <c r="B31" s="7" t="inlineStr">
        <is>
          <t>Loan Officer Salary</t>
        </is>
      </c>
      <c r="C31" s="10" t="n">
        <v>18</v>
      </c>
      <c r="D31" s="9" t="inlineStr">
        <is>
          <t>$K</t>
        </is>
      </c>
      <c r="E31" s="9" t="inlineStr">
        <is>
          <t>Fully loaded annual cost</t>
        </is>
      </c>
    </row>
    <row r="33">
      <c r="B33" s="5" t="inlineStr">
        <is>
          <t>Headquarters Opex</t>
        </is>
      </c>
      <c r="C33" s="6" t="n"/>
      <c r="D33" s="6" t="n"/>
      <c r="E33" s="6" t="n"/>
    </row>
    <row r="34">
      <c r="B34" s="7" t="inlineStr">
        <is>
          <t>HQ Opex (Year 1)</t>
        </is>
      </c>
      <c r="C34" s="10" t="n">
        <v>2.5</v>
      </c>
      <c r="D34" s="9" t="inlineStr">
        <is>
          <t>$M</t>
        </is>
      </c>
      <c r="E34" s="9" t="inlineStr">
        <is>
          <t>Tech, compliance, executive</t>
        </is>
      </c>
    </row>
    <row r="35">
      <c r="B35" s="7" t="inlineStr">
        <is>
          <t>HQ Opex Growth</t>
        </is>
      </c>
      <c r="C35" s="8" t="n">
        <v>0.08</v>
      </c>
      <c r="D35" s="9" t="inlineStr">
        <is>
          <t>%</t>
        </is>
      </c>
      <c r="E35" s="9" t="inlineStr">
        <is>
          <t>Annual inflation</t>
        </is>
      </c>
    </row>
    <row r="37">
      <c r="B37" s="5" t="inlineStr">
        <is>
          <t>Funding Structure</t>
        </is>
      </c>
      <c r="C37" s="6" t="n"/>
      <c r="D37" s="6" t="n"/>
      <c r="E37" s="6" t="n"/>
    </row>
    <row r="38">
      <c r="B38" s="7" t="inlineStr">
        <is>
          <t>Opening Equity</t>
        </is>
      </c>
      <c r="C38" s="10" t="n">
        <v>12</v>
      </c>
      <c r="D38" s="9" t="inlineStr">
        <is>
          <t>$M</t>
        </is>
      </c>
      <c r="E38" s="9" t="inlineStr">
        <is>
          <t>Shareholder funds at Year 0</t>
        </is>
      </c>
    </row>
    <row r="39">
      <c r="B39" s="7" t="inlineStr">
        <is>
          <t>Deposits / Loan Book</t>
        </is>
      </c>
      <c r="C39" s="8" t="n">
        <v>0.45</v>
      </c>
      <c r="D39" s="9" t="inlineStr">
        <is>
          <t>%</t>
        </is>
      </c>
      <c r="E39" s="9" t="inlineStr">
        <is>
          <t>Customer deposit funding</t>
        </is>
      </c>
    </row>
    <row r="40">
      <c r="B40" s="7" t="inlineStr">
        <is>
          <t>Debt / Loan Book</t>
        </is>
      </c>
      <c r="C40" s="8" t="n">
        <v>0.3</v>
      </c>
      <c r="D40" s="9" t="inlineStr">
        <is>
          <t>%</t>
        </is>
      </c>
      <c r="E40" s="9" t="inlineStr">
        <is>
          <t>Wholesale and DFI borrowing</t>
        </is>
      </c>
    </row>
    <row r="41">
      <c r="B41" s="7" t="inlineStr">
        <is>
          <t>Deposit Rate</t>
        </is>
      </c>
      <c r="C41" s="8" t="n">
        <v>0.05</v>
      </c>
      <c r="D41" s="9" t="inlineStr">
        <is>
          <t>%</t>
        </is>
      </c>
      <c r="E41" s="9" t="inlineStr">
        <is>
          <t>Blended cost of deposits</t>
        </is>
      </c>
    </row>
    <row r="42">
      <c r="B42" s="7" t="inlineStr">
        <is>
          <t>Debt Rate</t>
        </is>
      </c>
      <c r="C42" s="8" t="n">
        <v>0.1</v>
      </c>
      <c r="D42" s="9" t="inlineStr">
        <is>
          <t>%</t>
        </is>
      </c>
      <c r="E42" s="9" t="inlineStr">
        <is>
          <t>Blended cost of wholesale debt</t>
        </is>
      </c>
    </row>
    <row r="43">
      <c r="B43" s="7" t="inlineStr">
        <is>
          <t>Cash Buffer % of Book</t>
        </is>
      </c>
      <c r="C43" s="8" t="n">
        <v>0.08</v>
      </c>
      <c r="D43" s="9" t="inlineStr">
        <is>
          <t>%</t>
        </is>
      </c>
      <c r="E43" s="9" t="inlineStr">
        <is>
          <t>Liquidity reserve</t>
        </is>
      </c>
    </row>
    <row r="44">
      <c r="B44" s="7" t="inlineStr">
        <is>
          <t>Target Capital Adequacy</t>
        </is>
      </c>
      <c r="C44" s="8" t="n">
        <v>0.18</v>
      </c>
      <c r="D44" s="9" t="inlineStr">
        <is>
          <t>%</t>
        </is>
      </c>
      <c r="E44" s="9" t="inlineStr">
        <is>
          <t>Regulatory minimum + buffer</t>
        </is>
      </c>
    </row>
    <row r="45">
      <c r="B45" s="7" t="inlineStr">
        <is>
          <t>RWA Density</t>
        </is>
      </c>
      <c r="C45" s="8" t="n">
        <v>0.75</v>
      </c>
      <c r="D45" s="9" t="inlineStr">
        <is>
          <t>%</t>
        </is>
      </c>
      <c r="E45" s="9" t="inlineStr">
        <is>
          <t>Risk weight on loan book</t>
        </is>
      </c>
    </row>
    <row r="47">
      <c r="B47" s="5" t="inlineStr">
        <is>
          <t>Tax</t>
        </is>
      </c>
      <c r="C47" s="6" t="n"/>
      <c r="D47" s="6" t="n"/>
      <c r="E47" s="6" t="n"/>
    </row>
    <row r="48">
      <c r="B48" s="7" t="inlineStr">
        <is>
          <t>Income Tax Rate</t>
        </is>
      </c>
      <c r="C48" s="8" t="n">
        <v>0.25</v>
      </c>
      <c r="D48" s="9" t="inlineStr">
        <is>
          <t>%</t>
        </is>
      </c>
      <c r="E48" s="9" t="inlineStr">
        <is>
          <t>Statutory corporate tax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0AD47"/>
    <outlinePr summaryBelow="1" summaryRight="1"/>
    <pageSetUpPr/>
  </sheetPr>
  <dimension ref="B2:I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2">
      <c r="B2" s="1" t="inlineStr">
        <is>
          <t>Loan Book</t>
        </is>
      </c>
    </row>
    <row r="3">
      <c r="B3" s="2" t="inlineStr">
        <is>
          <t>Outstanding portfolio and credit</t>
        </is>
      </c>
    </row>
    <row r="4">
      <c r="B4" s="3" t="inlineStr">
        <is>
          <t>Year</t>
        </is>
      </c>
      <c r="C4" s="11">
        <f>COLUMN()-2</f>
        <v/>
      </c>
      <c r="D4" s="11">
        <f>COLUMN()-2</f>
        <v/>
      </c>
      <c r="E4" s="11">
        <f>COLUMN()-2</f>
        <v/>
      </c>
      <c r="F4" s="11">
        <f>COLUMN()-2</f>
        <v/>
      </c>
      <c r="G4" s="11">
        <f>COLUMN()-2</f>
        <v/>
      </c>
      <c r="H4" s="11">
        <f>COLUMN()-2</f>
        <v/>
      </c>
      <c r="I4" s="11">
        <f>COLUMN()-2</f>
        <v/>
      </c>
    </row>
    <row r="6">
      <c r="B6" s="12" t="inlineStr">
        <is>
          <t>Portfolio Roll-forward</t>
        </is>
      </c>
      <c r="C6" s="6" t="n"/>
      <c r="D6" s="6" t="n"/>
      <c r="E6" s="6" t="n"/>
      <c r="F6" s="6" t="n"/>
      <c r="G6" s="6" t="n"/>
      <c r="H6" s="6" t="n"/>
      <c r="I6" s="6" t="n"/>
    </row>
    <row r="7">
      <c r="B7" s="7" t="inlineStr">
        <is>
          <t>Opening Loan Book</t>
        </is>
      </c>
      <c r="C7" s="13">
        <f>Opening_Portfolio</f>
        <v/>
      </c>
      <c r="D7" s="13">
        <f>C15</f>
        <v/>
      </c>
      <c r="E7" s="13">
        <f>D15</f>
        <v/>
      </c>
      <c r="F7" s="13">
        <f>E15</f>
        <v/>
      </c>
      <c r="G7" s="13">
        <f>F15</f>
        <v/>
      </c>
      <c r="H7" s="13">
        <f>G15</f>
        <v/>
      </c>
      <c r="I7" s="13">
        <f>H15</f>
        <v/>
      </c>
    </row>
    <row r="8">
      <c r="B8" s="14" t="inlineStr">
        <is>
          <t>Growth Rate</t>
        </is>
      </c>
      <c r="C8" s="15">
        <f>Portfolio_Growth</f>
        <v/>
      </c>
      <c r="D8" s="15">
        <f>Portfolio_Growth</f>
        <v/>
      </c>
      <c r="E8" s="15">
        <f>Portfolio_Growth</f>
        <v/>
      </c>
      <c r="F8" s="15">
        <f>Portfolio_Growth</f>
        <v/>
      </c>
      <c r="G8" s="15">
        <f>Portfolio_Growth</f>
        <v/>
      </c>
      <c r="H8" s="15">
        <f>Portfolio_Growth</f>
        <v/>
      </c>
      <c r="I8" s="15">
        <f>Portfolio_Growth</f>
        <v/>
      </c>
    </row>
    <row r="9">
      <c r="B9" s="14" t="inlineStr">
        <is>
          <t>Target Closing Book</t>
        </is>
      </c>
      <c r="C9" s="13">
        <f>C7*(1+C8)</f>
        <v/>
      </c>
      <c r="D9" s="13">
        <f>D7*(1+D8)</f>
        <v/>
      </c>
      <c r="E9" s="13">
        <f>E7*(1+E8)</f>
        <v/>
      </c>
      <c r="F9" s="13">
        <f>F7*(1+F8)</f>
        <v/>
      </c>
      <c r="G9" s="13">
        <f>G7*(1+G8)</f>
        <v/>
      </c>
      <c r="H9" s="13">
        <f>H7*(1+H8)</f>
        <v/>
      </c>
      <c r="I9" s="13">
        <f>I7*(1+I8)</f>
        <v/>
      </c>
    </row>
    <row r="11">
      <c r="B11" s="12" t="inlineStr">
        <is>
          <t>Flows</t>
        </is>
      </c>
      <c r="C11" s="6" t="n"/>
      <c r="D11" s="6" t="n"/>
      <c r="E11" s="6" t="n"/>
      <c r="F11" s="6" t="n"/>
      <c r="G11" s="6" t="n"/>
      <c r="H11" s="6" t="n"/>
      <c r="I11" s="6" t="n"/>
    </row>
    <row r="12">
      <c r="B12" s="14" t="inlineStr">
        <is>
          <t>Write-offs</t>
        </is>
      </c>
      <c r="C12" s="13">
        <f>-C7*Writeoff_Pct</f>
        <v/>
      </c>
      <c r="D12" s="13">
        <f>-D7*Writeoff_Pct</f>
        <v/>
      </c>
      <c r="E12" s="13">
        <f>-E7*Writeoff_Pct</f>
        <v/>
      </c>
      <c r="F12" s="13">
        <f>-F7*Writeoff_Pct</f>
        <v/>
      </c>
      <c r="G12" s="13">
        <f>-G7*Writeoff_Pct</f>
        <v/>
      </c>
      <c r="H12" s="13">
        <f>-H7*Writeoff_Pct</f>
        <v/>
      </c>
      <c r="I12" s="13">
        <f>-I7*Writeoff_Pct</f>
        <v/>
      </c>
    </row>
    <row r="13">
      <c r="B13" s="14" t="inlineStr">
        <is>
          <t>Net Portfolio Change</t>
        </is>
      </c>
      <c r="C13" s="13">
        <f>C9-C7</f>
        <v/>
      </c>
      <c r="D13" s="13">
        <f>D9-D7</f>
        <v/>
      </c>
      <c r="E13" s="13">
        <f>E9-E7</f>
        <v/>
      </c>
      <c r="F13" s="13">
        <f>F9-F7</f>
        <v/>
      </c>
      <c r="G13" s="13">
        <f>G9-G7</f>
        <v/>
      </c>
      <c r="H13" s="13">
        <f>H9-H7</f>
        <v/>
      </c>
      <c r="I13" s="13">
        <f>I9-I7</f>
        <v/>
      </c>
    </row>
    <row r="14">
      <c r="B14" s="14" t="inlineStr">
        <is>
          <t>Net New Disbursements</t>
        </is>
      </c>
      <c r="C14" s="13">
        <f>C13-C12</f>
        <v/>
      </c>
      <c r="D14" s="13">
        <f>D13-D12</f>
        <v/>
      </c>
      <c r="E14" s="13">
        <f>E13-E12</f>
        <v/>
      </c>
      <c r="F14" s="13">
        <f>F13-F12</f>
        <v/>
      </c>
      <c r="G14" s="13">
        <f>G13-G12</f>
        <v/>
      </c>
      <c r="H14" s="13">
        <f>H13-H12</f>
        <v/>
      </c>
      <c r="I14" s="13">
        <f>I13-I12</f>
        <v/>
      </c>
    </row>
    <row r="15">
      <c r="B15" s="16" t="inlineStr">
        <is>
          <t>Closing Loan Book</t>
        </is>
      </c>
      <c r="C15" s="17">
        <f>C7+C12+C14</f>
        <v/>
      </c>
      <c r="D15" s="17">
        <f>D7+D12+D14</f>
        <v/>
      </c>
      <c r="E15" s="17">
        <f>E7+E12+E14</f>
        <v/>
      </c>
      <c r="F15" s="17">
        <f>F7+F12+F14</f>
        <v/>
      </c>
      <c r="G15" s="17">
        <f>G7+G12+G14</f>
        <v/>
      </c>
      <c r="H15" s="17">
        <f>H7+H12+H14</f>
        <v/>
      </c>
      <c r="I15" s="17">
        <f>I7+I12+I14</f>
        <v/>
      </c>
    </row>
    <row r="17">
      <c r="B17" s="7" t="inlineStr">
        <is>
          <t>Average Balance</t>
        </is>
      </c>
      <c r="C17" s="13">
        <f>(C7+C15)/2</f>
        <v/>
      </c>
      <c r="D17" s="13">
        <f>(D7+D15)/2</f>
        <v/>
      </c>
      <c r="E17" s="13">
        <f>(E7+E15)/2</f>
        <v/>
      </c>
      <c r="F17" s="13">
        <f>(F7+F15)/2</f>
        <v/>
      </c>
      <c r="G17" s="13">
        <f>(G7+G15)/2</f>
        <v/>
      </c>
      <c r="H17" s="13">
        <f>(H7+H15)/2</f>
        <v/>
      </c>
      <c r="I17" s="13">
        <f>(I7+I15)/2</f>
        <v/>
      </c>
    </row>
    <row r="19">
      <c r="B19" s="12" t="inlineStr">
        <is>
          <t>Credit Metrics</t>
        </is>
      </c>
      <c r="C19" s="6" t="n"/>
      <c r="D19" s="6" t="n"/>
      <c r="E19" s="6" t="n"/>
      <c r="F19" s="6" t="n"/>
      <c r="G19" s="6" t="n"/>
      <c r="H19" s="6" t="n"/>
      <c r="I19" s="6" t="n"/>
    </row>
    <row r="20">
      <c r="B20" s="14" t="inlineStr">
        <is>
          <t>PAR &gt; 30 days Balance</t>
        </is>
      </c>
      <c r="C20" s="13">
        <f>C17*PAR30</f>
        <v/>
      </c>
      <c r="D20" s="13">
        <f>D17*PAR30</f>
        <v/>
      </c>
      <c r="E20" s="13">
        <f>E17*PAR30</f>
        <v/>
      </c>
      <c r="F20" s="13">
        <f>F17*PAR30</f>
        <v/>
      </c>
      <c r="G20" s="13">
        <f>G17*PAR30</f>
        <v/>
      </c>
      <c r="H20" s="13">
        <f>H17*PAR30</f>
        <v/>
      </c>
      <c r="I20" s="13">
        <f>I17*PAR30</f>
        <v/>
      </c>
    </row>
    <row r="21">
      <c r="B21" s="14" t="inlineStr">
        <is>
          <t>Expected Loss</t>
        </is>
      </c>
      <c r="C21" s="13">
        <f>C20*LGD</f>
        <v/>
      </c>
      <c r="D21" s="13">
        <f>D20*LGD</f>
        <v/>
      </c>
      <c r="E21" s="13">
        <f>E20*LGD</f>
        <v/>
      </c>
      <c r="F21" s="13">
        <f>F20*LGD</f>
        <v/>
      </c>
      <c r="G21" s="13">
        <f>G20*LGD</f>
        <v/>
      </c>
      <c r="H21" s="13">
        <f>H20*LGD</f>
        <v/>
      </c>
      <c r="I21" s="13">
        <f>I20*LGD</f>
        <v/>
      </c>
    </row>
    <row r="23">
      <c r="B23" s="12" t="inlineStr">
        <is>
          <t>Product Split</t>
        </is>
      </c>
      <c r="C23" s="6" t="n"/>
      <c r="D23" s="6" t="n"/>
      <c r="E23" s="6" t="n"/>
      <c r="F23" s="6" t="n"/>
      <c r="G23" s="6" t="n"/>
      <c r="H23" s="6" t="n"/>
      <c r="I23" s="6" t="n"/>
    </row>
    <row r="24">
      <c r="B24" s="14" t="inlineStr">
        <is>
          <t>Group Outstanding</t>
        </is>
      </c>
      <c r="C24" s="13">
        <f>C17*Group_Loan_Pct</f>
        <v/>
      </c>
      <c r="D24" s="13">
        <f>D17*Group_Loan_Pct</f>
        <v/>
      </c>
      <c r="E24" s="13">
        <f>E17*Group_Loan_Pct</f>
        <v/>
      </c>
      <c r="F24" s="13">
        <f>F17*Group_Loan_Pct</f>
        <v/>
      </c>
      <c r="G24" s="13">
        <f>G17*Group_Loan_Pct</f>
        <v/>
      </c>
      <c r="H24" s="13">
        <f>H17*Group_Loan_Pct</f>
        <v/>
      </c>
      <c r="I24" s="13">
        <f>I17*Group_Loan_Pct</f>
        <v/>
      </c>
    </row>
    <row r="25">
      <c r="B25" s="14" t="inlineStr">
        <is>
          <t>Individual Outstanding</t>
        </is>
      </c>
      <c r="C25" s="13">
        <f>C17*Indiv_Loan_Pct</f>
        <v/>
      </c>
      <c r="D25" s="13">
        <f>D17*Indiv_Loan_Pct</f>
        <v/>
      </c>
      <c r="E25" s="13">
        <f>E17*Indiv_Loan_Pct</f>
        <v/>
      </c>
      <c r="F25" s="13">
        <f>F17*Indiv_Loan_Pct</f>
        <v/>
      </c>
      <c r="G25" s="13">
        <f>G17*Indiv_Loan_Pct</f>
        <v/>
      </c>
      <c r="H25" s="13">
        <f>H17*Indiv_Loan_Pct</f>
        <v/>
      </c>
      <c r="I25" s="13">
        <f>I17*Indiv_Loan_Pct</f>
        <v/>
      </c>
    </row>
    <row r="26">
      <c r="B26" s="14" t="inlineStr">
        <is>
          <t>Blended Yield</t>
        </is>
      </c>
      <c r="C26" s="15">
        <f>Group_Loan_Pct*Group_Yield+Indiv_Loan_Pct*Indiv_Yield</f>
        <v/>
      </c>
      <c r="D26" s="15">
        <f>Group_Loan_Pct*Group_Yield+Indiv_Loan_Pct*Indiv_Yield</f>
        <v/>
      </c>
      <c r="E26" s="15">
        <f>Group_Loan_Pct*Group_Yield+Indiv_Loan_Pct*Indiv_Yield</f>
        <v/>
      </c>
      <c r="F26" s="15">
        <f>Group_Loan_Pct*Group_Yield+Indiv_Loan_Pct*Indiv_Yield</f>
        <v/>
      </c>
      <c r="G26" s="15">
        <f>Group_Loan_Pct*Group_Yield+Indiv_Loan_Pct*Indiv_Yield</f>
        <v/>
      </c>
      <c r="H26" s="15">
        <f>Group_Loan_Pct*Group_Yield+Indiv_Loan_Pct*Indiv_Yield</f>
        <v/>
      </c>
      <c r="I26" s="15">
        <f>Group_Loan_Pct*Group_Yield+Indiv_Loan_Pct*Indiv_Yield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70AD47"/>
    <outlinePr summaryBelow="1" summaryRight="1"/>
    <pageSetUpPr/>
  </sheetPr>
  <dimension ref="B2:I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2">
      <c r="B2" s="1" t="inlineStr">
        <is>
          <t>Income Statement</t>
        </is>
      </c>
    </row>
    <row r="3">
      <c r="B3" s="2" t="inlineStr">
        <is>
          <t>Revenue, funding cost, opex, tax</t>
        </is>
      </c>
    </row>
    <row r="4">
      <c r="B4" s="3" t="inlineStr">
        <is>
          <t>Year</t>
        </is>
      </c>
      <c r="C4" s="11">
        <f>COLUMN()-2</f>
        <v/>
      </c>
      <c r="D4" s="11">
        <f>COLUMN()-2</f>
        <v/>
      </c>
      <c r="E4" s="11">
        <f>COLUMN()-2</f>
        <v/>
      </c>
      <c r="F4" s="11">
        <f>COLUMN()-2</f>
        <v/>
      </c>
      <c r="G4" s="11">
        <f>COLUMN()-2</f>
        <v/>
      </c>
      <c r="H4" s="11">
        <f>COLUMN()-2</f>
        <v/>
      </c>
      <c r="I4" s="11">
        <f>COLUMN()-2</f>
        <v/>
      </c>
    </row>
    <row r="6">
      <c r="B6" s="12" t="inlineStr">
        <is>
          <t>Revenue</t>
        </is>
      </c>
      <c r="C6" s="6" t="n"/>
      <c r="D6" s="6" t="n"/>
      <c r="E6" s="6" t="n"/>
      <c r="F6" s="6" t="n"/>
      <c r="G6" s="6" t="n"/>
      <c r="H6" s="6" t="n"/>
      <c r="I6" s="6" t="n"/>
    </row>
    <row r="7">
      <c r="B7" s="14" t="inlineStr">
        <is>
          <t>Interest Income</t>
        </is>
      </c>
      <c r="C7" s="13">
        <f>LB_Avg*LB_Blended_Yield</f>
        <v/>
      </c>
      <c r="D7" s="13">
        <f>LB_Avg*LB_Blended_Yield</f>
        <v/>
      </c>
      <c r="E7" s="13">
        <f>LB_Avg*LB_Blended_Yield</f>
        <v/>
      </c>
      <c r="F7" s="13">
        <f>LB_Avg*LB_Blended_Yield</f>
        <v/>
      </c>
      <c r="G7" s="13">
        <f>LB_Avg*LB_Blended_Yield</f>
        <v/>
      </c>
      <c r="H7" s="13">
        <f>LB_Avg*LB_Blended_Yield</f>
        <v/>
      </c>
      <c r="I7" s="13">
        <f>LB_Avg*LB_Blended_Yield</f>
        <v/>
      </c>
    </row>
    <row r="8">
      <c r="B8" s="14" t="inlineStr">
        <is>
          <t>Fee Income</t>
        </is>
      </c>
      <c r="C8" s="13">
        <f>LB_Disburse*Upfront_Fee_Pct</f>
        <v/>
      </c>
      <c r="D8" s="13">
        <f>LB_Disburse*Upfront_Fee_Pct</f>
        <v/>
      </c>
      <c r="E8" s="13">
        <f>LB_Disburse*Upfront_Fee_Pct</f>
        <v/>
      </c>
      <c r="F8" s="13">
        <f>LB_Disburse*Upfront_Fee_Pct</f>
        <v/>
      </c>
      <c r="G8" s="13">
        <f>LB_Disburse*Upfront_Fee_Pct</f>
        <v/>
      </c>
      <c r="H8" s="13">
        <f>LB_Disburse*Upfront_Fee_Pct</f>
        <v/>
      </c>
      <c r="I8" s="13">
        <f>LB_Disburse*Upfront_Fee_Pct</f>
        <v/>
      </c>
    </row>
    <row r="9">
      <c r="B9" s="18" t="inlineStr">
        <is>
          <t>Total Revenue</t>
        </is>
      </c>
      <c r="C9" s="19">
        <f>C7+C8</f>
        <v/>
      </c>
      <c r="D9" s="19">
        <f>D7+D8</f>
        <v/>
      </c>
      <c r="E9" s="19">
        <f>E7+E8</f>
        <v/>
      </c>
      <c r="F9" s="19">
        <f>F7+F8</f>
        <v/>
      </c>
      <c r="G9" s="19">
        <f>G7+G8</f>
        <v/>
      </c>
      <c r="H9" s="19">
        <f>H7+H8</f>
        <v/>
      </c>
      <c r="I9" s="19">
        <f>I7+I8</f>
        <v/>
      </c>
    </row>
    <row r="11">
      <c r="B11" s="12" t="inlineStr">
        <is>
          <t>Funding Cost</t>
        </is>
      </c>
      <c r="C11" s="6" t="n"/>
      <c r="D11" s="6" t="n"/>
      <c r="E11" s="6" t="n"/>
      <c r="F11" s="6" t="n"/>
      <c r="G11" s="6" t="n"/>
      <c r="H11" s="6" t="n"/>
      <c r="I11" s="6" t="n"/>
    </row>
    <row r="12">
      <c r="B12" s="14" t="inlineStr">
        <is>
          <t>Deposit Interest</t>
        </is>
      </c>
      <c r="C12" s="13">
        <f>-FU_Deposits*Deposit_Rate</f>
        <v/>
      </c>
      <c r="D12" s="13">
        <f>-FU_Deposits*Deposit_Rate</f>
        <v/>
      </c>
      <c r="E12" s="13">
        <f>-FU_Deposits*Deposit_Rate</f>
        <v/>
      </c>
      <c r="F12" s="13">
        <f>-FU_Deposits*Deposit_Rate</f>
        <v/>
      </c>
      <c r="G12" s="13">
        <f>-FU_Deposits*Deposit_Rate</f>
        <v/>
      </c>
      <c r="H12" s="13">
        <f>-FU_Deposits*Deposit_Rate</f>
        <v/>
      </c>
      <c r="I12" s="13">
        <f>-FU_Deposits*Deposit_Rate</f>
        <v/>
      </c>
    </row>
    <row r="13">
      <c r="B13" s="14" t="inlineStr">
        <is>
          <t>Debt Interest</t>
        </is>
      </c>
      <c r="C13" s="13">
        <f>-FU_Debt*Debt_Rate</f>
        <v/>
      </c>
      <c r="D13" s="13">
        <f>-FU_Debt*Debt_Rate</f>
        <v/>
      </c>
      <c r="E13" s="13">
        <f>-FU_Debt*Debt_Rate</f>
        <v/>
      </c>
      <c r="F13" s="13">
        <f>-FU_Debt*Debt_Rate</f>
        <v/>
      </c>
      <c r="G13" s="13">
        <f>-FU_Debt*Debt_Rate</f>
        <v/>
      </c>
      <c r="H13" s="13">
        <f>-FU_Debt*Debt_Rate</f>
        <v/>
      </c>
      <c r="I13" s="13">
        <f>-FU_Debt*Debt_Rate</f>
        <v/>
      </c>
    </row>
    <row r="14">
      <c r="B14" s="18" t="inlineStr">
        <is>
          <t>Total Funding Cost</t>
        </is>
      </c>
      <c r="C14" s="19">
        <f>C12+C13</f>
        <v/>
      </c>
      <c r="D14" s="19">
        <f>D12+D13</f>
        <v/>
      </c>
      <c r="E14" s="19">
        <f>E12+E13</f>
        <v/>
      </c>
      <c r="F14" s="19">
        <f>F12+F13</f>
        <v/>
      </c>
      <c r="G14" s="19">
        <f>G12+G13</f>
        <v/>
      </c>
      <c r="H14" s="19">
        <f>H12+H13</f>
        <v/>
      </c>
      <c r="I14" s="19">
        <f>I12+I13</f>
        <v/>
      </c>
    </row>
    <row r="16">
      <c r="B16" s="16" t="inlineStr">
        <is>
          <t>Net Interest + Fees</t>
        </is>
      </c>
      <c r="C16" s="17">
        <f>C9+C14</f>
        <v/>
      </c>
      <c r="D16" s="17">
        <f>D9+D14</f>
        <v/>
      </c>
      <c r="E16" s="17">
        <f>E9+E14</f>
        <v/>
      </c>
      <c r="F16" s="17">
        <f>F9+F14</f>
        <v/>
      </c>
      <c r="G16" s="17">
        <f>G9+G14</f>
        <v/>
      </c>
      <c r="H16" s="17">
        <f>H9+H14</f>
        <v/>
      </c>
      <c r="I16" s="17">
        <f>I9+I14</f>
        <v/>
      </c>
    </row>
    <row r="18">
      <c r="B18" s="12" t="inlineStr">
        <is>
          <t>Credit Provisions</t>
        </is>
      </c>
      <c r="C18" s="6" t="n"/>
      <c r="D18" s="6" t="n"/>
      <c r="E18" s="6" t="n"/>
      <c r="F18" s="6" t="n"/>
      <c r="G18" s="6" t="n"/>
      <c r="H18" s="6" t="n"/>
      <c r="I18" s="6" t="n"/>
    </row>
    <row r="19">
      <c r="B19" s="14" t="inlineStr">
        <is>
          <t>Loan Loss Provisions</t>
        </is>
      </c>
      <c r="C19" s="13">
        <f>-LB_Expected_Loss</f>
        <v/>
      </c>
      <c r="D19" s="13">
        <f>-LB_Expected_Loss</f>
        <v/>
      </c>
      <c r="E19" s="13">
        <f>-LB_Expected_Loss</f>
        <v/>
      </c>
      <c r="F19" s="13">
        <f>-LB_Expected_Loss</f>
        <v/>
      </c>
      <c r="G19" s="13">
        <f>-LB_Expected_Loss</f>
        <v/>
      </c>
      <c r="H19" s="13">
        <f>-LB_Expected_Loss</f>
        <v/>
      </c>
      <c r="I19" s="13">
        <f>-LB_Expected_Loss</f>
        <v/>
      </c>
    </row>
    <row r="21">
      <c r="B21" s="12" t="inlineStr">
        <is>
          <t>Operating Expense</t>
        </is>
      </c>
      <c r="C21" s="6" t="n"/>
      <c r="D21" s="6" t="n"/>
      <c r="E21" s="6" t="n"/>
      <c r="F21" s="6" t="n"/>
      <c r="G21" s="6" t="n"/>
      <c r="H21" s="6" t="n"/>
      <c r="I21" s="6" t="n"/>
    </row>
    <row r="22">
      <c r="B22" s="14" t="inlineStr">
        <is>
          <t>Branch Operating Cost</t>
        </is>
      </c>
      <c r="C22" s="13">
        <f>-BR_Branch_Cost</f>
        <v/>
      </c>
      <c r="D22" s="13">
        <f>-BR_Branch_Cost</f>
        <v/>
      </c>
      <c r="E22" s="13">
        <f>-BR_Branch_Cost</f>
        <v/>
      </c>
      <c r="F22" s="13">
        <f>-BR_Branch_Cost</f>
        <v/>
      </c>
      <c r="G22" s="13">
        <f>-BR_Branch_Cost</f>
        <v/>
      </c>
      <c r="H22" s="13">
        <f>-BR_Branch_Cost</f>
        <v/>
      </c>
      <c r="I22" s="13">
        <f>-BR_Branch_Cost</f>
        <v/>
      </c>
    </row>
    <row r="23">
      <c r="B23" s="14" t="inlineStr">
        <is>
          <t>Loan Officer Cost</t>
        </is>
      </c>
      <c r="C23" s="13">
        <f>-BR_Officer_Cost</f>
        <v/>
      </c>
      <c r="D23" s="13">
        <f>-BR_Officer_Cost</f>
        <v/>
      </c>
      <c r="E23" s="13">
        <f>-BR_Officer_Cost</f>
        <v/>
      </c>
      <c r="F23" s="13">
        <f>-BR_Officer_Cost</f>
        <v/>
      </c>
      <c r="G23" s="13">
        <f>-BR_Officer_Cost</f>
        <v/>
      </c>
      <c r="H23" s="13">
        <f>-BR_Officer_Cost</f>
        <v/>
      </c>
      <c r="I23" s="13">
        <f>-BR_Officer_Cost</f>
        <v/>
      </c>
    </row>
    <row r="24">
      <c r="B24" s="14" t="inlineStr">
        <is>
          <t>HQ Operating Cost</t>
        </is>
      </c>
      <c r="C24" s="13">
        <f>-HQ_Opex*(1+HQ_Opex_Growth)^(C4-1)</f>
        <v/>
      </c>
      <c r="D24" s="13">
        <f>-HQ_Opex*(1+HQ_Opex_Growth)^(D4-1)</f>
        <v/>
      </c>
      <c r="E24" s="13">
        <f>-HQ_Opex*(1+HQ_Opex_Growth)^(E4-1)</f>
        <v/>
      </c>
      <c r="F24" s="13">
        <f>-HQ_Opex*(1+HQ_Opex_Growth)^(F4-1)</f>
        <v/>
      </c>
      <c r="G24" s="13">
        <f>-HQ_Opex*(1+HQ_Opex_Growth)^(G4-1)</f>
        <v/>
      </c>
      <c r="H24" s="13">
        <f>-HQ_Opex*(1+HQ_Opex_Growth)^(H4-1)</f>
        <v/>
      </c>
      <c r="I24" s="13">
        <f>-HQ_Opex*(1+HQ_Opex_Growth)^(I4-1)</f>
        <v/>
      </c>
    </row>
    <row r="25">
      <c r="B25" s="18" t="inlineStr">
        <is>
          <t>Total Operating Cost</t>
        </is>
      </c>
      <c r="C25" s="19">
        <f>C22+C23+C24</f>
        <v/>
      </c>
      <c r="D25" s="19">
        <f>D22+D23+D24</f>
        <v/>
      </c>
      <c r="E25" s="19">
        <f>E22+E23+E24</f>
        <v/>
      </c>
      <c r="F25" s="19">
        <f>F22+F23+F24</f>
        <v/>
      </c>
      <c r="G25" s="19">
        <f>G22+G23+G24</f>
        <v/>
      </c>
      <c r="H25" s="19">
        <f>H22+H23+H24</f>
        <v/>
      </c>
      <c r="I25" s="19">
        <f>I22+I23+I24</f>
        <v/>
      </c>
    </row>
    <row r="27">
      <c r="B27" s="12" t="inlineStr">
        <is>
          <t>Net Income</t>
        </is>
      </c>
      <c r="C27" s="6" t="n"/>
      <c r="D27" s="6" t="n"/>
      <c r="E27" s="6" t="n"/>
      <c r="F27" s="6" t="n"/>
      <c r="G27" s="6" t="n"/>
      <c r="H27" s="6" t="n"/>
      <c r="I27" s="6" t="n"/>
    </row>
    <row r="28">
      <c r="B28" s="18" t="inlineStr">
        <is>
          <t>Profit Before Tax</t>
        </is>
      </c>
      <c r="C28" s="19">
        <f>C16+C19+C25</f>
        <v/>
      </c>
      <c r="D28" s="19">
        <f>D16+D19+D25</f>
        <v/>
      </c>
      <c r="E28" s="19">
        <f>E16+E19+E25</f>
        <v/>
      </c>
      <c r="F28" s="19">
        <f>F16+F19+F25</f>
        <v/>
      </c>
      <c r="G28" s="19">
        <f>G16+G19+G25</f>
        <v/>
      </c>
      <c r="H28" s="19">
        <f>H16+H19+H25</f>
        <v/>
      </c>
      <c r="I28" s="19">
        <f>I16+I19+I25</f>
        <v/>
      </c>
    </row>
    <row r="29">
      <c r="B29" s="14" t="inlineStr">
        <is>
          <t>Tax</t>
        </is>
      </c>
      <c r="C29" s="13">
        <f>-MAX(C28,0)*Tax_Rate</f>
        <v/>
      </c>
      <c r="D29" s="13">
        <f>-MAX(D28,0)*Tax_Rate</f>
        <v/>
      </c>
      <c r="E29" s="13">
        <f>-MAX(E28,0)*Tax_Rate</f>
        <v/>
      </c>
      <c r="F29" s="13">
        <f>-MAX(F28,0)*Tax_Rate</f>
        <v/>
      </c>
      <c r="G29" s="13">
        <f>-MAX(G28,0)*Tax_Rate</f>
        <v/>
      </c>
      <c r="H29" s="13">
        <f>-MAX(H28,0)*Tax_Rate</f>
        <v/>
      </c>
      <c r="I29" s="13">
        <f>-MAX(I28,0)*Tax_Rate</f>
        <v/>
      </c>
    </row>
    <row r="30">
      <c r="B30" s="16" t="inlineStr">
        <is>
          <t>Net Income</t>
        </is>
      </c>
      <c r="C30" s="17">
        <f>C28+C29</f>
        <v/>
      </c>
      <c r="D30" s="17">
        <f>D28+D29</f>
        <v/>
      </c>
      <c r="E30" s="17">
        <f>E28+E29</f>
        <v/>
      </c>
      <c r="F30" s="17">
        <f>F28+F29</f>
        <v/>
      </c>
      <c r="G30" s="17">
        <f>G28+G29</f>
        <v/>
      </c>
      <c r="H30" s="17">
        <f>H28+H29</f>
        <v/>
      </c>
      <c r="I30" s="17">
        <f>I28+I29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/>
  </sheetPr>
  <dimension ref="B2:I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2">
      <c r="B2" s="1" t="inlineStr">
        <is>
          <t>Branch Operations</t>
        </is>
      </c>
    </row>
    <row r="3">
      <c r="B3" s="2" t="inlineStr">
        <is>
          <t>Branches, officers, productivity, opex</t>
        </is>
      </c>
    </row>
    <row r="4">
      <c r="B4" s="3" t="inlineStr">
        <is>
          <t>Year</t>
        </is>
      </c>
      <c r="C4" s="11">
        <f>COLUMN()-2</f>
        <v/>
      </c>
      <c r="D4" s="11">
        <f>COLUMN()-2</f>
        <v/>
      </c>
      <c r="E4" s="11">
        <f>COLUMN()-2</f>
        <v/>
      </c>
      <c r="F4" s="11">
        <f>COLUMN()-2</f>
        <v/>
      </c>
      <c r="G4" s="11">
        <f>COLUMN()-2</f>
        <v/>
      </c>
      <c r="H4" s="11">
        <f>COLUMN()-2</f>
        <v/>
      </c>
      <c r="I4" s="11">
        <f>COLUMN()-2</f>
        <v/>
      </c>
    </row>
    <row r="6">
      <c r="B6" s="12" t="inlineStr">
        <is>
          <t>Network</t>
        </is>
      </c>
      <c r="C6" s="6" t="n"/>
      <c r="D6" s="6" t="n"/>
      <c r="E6" s="6" t="n"/>
      <c r="F6" s="6" t="n"/>
      <c r="G6" s="6" t="n"/>
      <c r="H6" s="6" t="n"/>
      <c r="I6" s="6" t="n"/>
    </row>
    <row r="7">
      <c r="B7" s="7" t="inlineStr">
        <is>
          <t>Opening Branches</t>
        </is>
      </c>
      <c r="C7" s="20">
        <f>Opening_Branches</f>
        <v/>
      </c>
      <c r="D7" s="20">
        <f>C9</f>
        <v/>
      </c>
      <c r="E7" s="20">
        <f>D9</f>
        <v/>
      </c>
      <c r="F7" s="20">
        <f>E9</f>
        <v/>
      </c>
      <c r="G7" s="20">
        <f>F9</f>
        <v/>
      </c>
      <c r="H7" s="20">
        <f>G9</f>
        <v/>
      </c>
      <c r="I7" s="20">
        <f>H9</f>
        <v/>
      </c>
    </row>
    <row r="8">
      <c r="B8" s="14" t="inlineStr">
        <is>
          <t>New Branches</t>
        </is>
      </c>
      <c r="C8" s="20">
        <f>New_Branch_PA</f>
        <v/>
      </c>
      <c r="D8" s="20">
        <f>New_Branch_PA</f>
        <v/>
      </c>
      <c r="E8" s="20">
        <f>New_Branch_PA</f>
        <v/>
      </c>
      <c r="F8" s="20">
        <f>New_Branch_PA</f>
        <v/>
      </c>
      <c r="G8" s="20">
        <f>New_Branch_PA</f>
        <v/>
      </c>
      <c r="H8" s="20">
        <f>New_Branch_PA</f>
        <v/>
      </c>
      <c r="I8" s="20">
        <f>New_Branch_PA</f>
        <v/>
      </c>
    </row>
    <row r="9">
      <c r="B9" s="18" t="inlineStr">
        <is>
          <t>Closing Branches</t>
        </is>
      </c>
      <c r="C9" s="21">
        <f>C7+C8</f>
        <v/>
      </c>
      <c r="D9" s="21">
        <f>D7+D8</f>
        <v/>
      </c>
      <c r="E9" s="21">
        <f>E7+E8</f>
        <v/>
      </c>
      <c r="F9" s="21">
        <f>F7+F8</f>
        <v/>
      </c>
      <c r="G9" s="21">
        <f>G7+G8</f>
        <v/>
      </c>
      <c r="H9" s="21">
        <f>H7+H8</f>
        <v/>
      </c>
      <c r="I9" s="21">
        <f>I7+I8</f>
        <v/>
      </c>
    </row>
    <row r="10">
      <c r="B10" s="7" t="inlineStr">
        <is>
          <t>Average Branches</t>
        </is>
      </c>
      <c r="C10" s="13">
        <f>(C7+C9)/2</f>
        <v/>
      </c>
      <c r="D10" s="13">
        <f>(D7+D9)/2</f>
        <v/>
      </c>
      <c r="E10" s="13">
        <f>(E7+E9)/2</f>
        <v/>
      </c>
      <c r="F10" s="13">
        <f>(F7+F9)/2</f>
        <v/>
      </c>
      <c r="G10" s="13">
        <f>(G7+G9)/2</f>
        <v/>
      </c>
      <c r="H10" s="13">
        <f>(H7+H9)/2</f>
        <v/>
      </c>
      <c r="I10" s="13">
        <f>(I7+I9)/2</f>
        <v/>
      </c>
    </row>
    <row r="12">
      <c r="B12" s="12" t="inlineStr">
        <is>
          <t>Officers and Productivity</t>
        </is>
      </c>
      <c r="C12" s="6" t="n"/>
      <c r="D12" s="6" t="n"/>
      <c r="E12" s="6" t="n"/>
      <c r="F12" s="6" t="n"/>
      <c r="G12" s="6" t="n"/>
      <c r="H12" s="6" t="n"/>
      <c r="I12" s="6" t="n"/>
    </row>
    <row r="13">
      <c r="B13" s="14" t="inlineStr">
        <is>
          <t>Loan Officers</t>
        </is>
      </c>
      <c r="C13" s="20">
        <f>C10*Officers_Per_Br</f>
        <v/>
      </c>
      <c r="D13" s="20">
        <f>D10*Officers_Per_Br</f>
        <v/>
      </c>
      <c r="E13" s="20">
        <f>E10*Officers_Per_Br</f>
        <v/>
      </c>
      <c r="F13" s="20">
        <f>F10*Officers_Per_Br</f>
        <v/>
      </c>
      <c r="G13" s="20">
        <f>G10*Officers_Per_Br</f>
        <v/>
      </c>
      <c r="H13" s="20">
        <f>H10*Officers_Per_Br</f>
        <v/>
      </c>
      <c r="I13" s="20">
        <f>I10*Officers_Per_Br</f>
        <v/>
      </c>
    </row>
    <row r="14">
      <c r="B14" s="14" t="inlineStr">
        <is>
          <t>Loans per Officer</t>
        </is>
      </c>
      <c r="C14" s="20">
        <f>Loans_Per_Officer</f>
        <v/>
      </c>
      <c r="D14" s="20">
        <f>Loans_Per_Officer</f>
        <v/>
      </c>
      <c r="E14" s="20">
        <f>Loans_Per_Officer</f>
        <v/>
      </c>
      <c r="F14" s="20">
        <f>Loans_Per_Officer</f>
        <v/>
      </c>
      <c r="G14" s="20">
        <f>Loans_Per_Officer</f>
        <v/>
      </c>
      <c r="H14" s="20">
        <f>Loans_Per_Officer</f>
        <v/>
      </c>
      <c r="I14" s="20">
        <f>Loans_Per_Officer</f>
        <v/>
      </c>
    </row>
    <row r="15">
      <c r="B15" s="14" t="inlineStr">
        <is>
          <t>Loan Capacity</t>
        </is>
      </c>
      <c r="C15" s="20">
        <f>C13*C14</f>
        <v/>
      </c>
      <c r="D15" s="20">
        <f>D13*D14</f>
        <v/>
      </c>
      <c r="E15" s="20">
        <f>E13*E14</f>
        <v/>
      </c>
      <c r="F15" s="20">
        <f>F13*F14</f>
        <v/>
      </c>
      <c r="G15" s="20">
        <f>G13*G14</f>
        <v/>
      </c>
      <c r="H15" s="20">
        <f>H13*H14</f>
        <v/>
      </c>
      <c r="I15" s="20">
        <f>I13*I14</f>
        <v/>
      </c>
    </row>
    <row r="16">
      <c r="B16" s="14" t="inlineStr">
        <is>
          <t>Active Loans (count)</t>
        </is>
      </c>
      <c r="C16" s="20">
        <f>(LB_Group_Outst*1000/Group_Avg_Size+LB_Indiv_Outst*1000/Indiv_Avg_Size)</f>
        <v/>
      </c>
      <c r="D16" s="20">
        <f>(LB_Group_Outst*1000/Group_Avg_Size+LB_Indiv_Outst*1000/Indiv_Avg_Size)</f>
        <v/>
      </c>
      <c r="E16" s="20">
        <f>(LB_Group_Outst*1000/Group_Avg_Size+LB_Indiv_Outst*1000/Indiv_Avg_Size)</f>
        <v/>
      </c>
      <c r="F16" s="20">
        <f>(LB_Group_Outst*1000/Group_Avg_Size+LB_Indiv_Outst*1000/Indiv_Avg_Size)</f>
        <v/>
      </c>
      <c r="G16" s="20">
        <f>(LB_Group_Outst*1000/Group_Avg_Size+LB_Indiv_Outst*1000/Indiv_Avg_Size)</f>
        <v/>
      </c>
      <c r="H16" s="20">
        <f>(LB_Group_Outst*1000/Group_Avg_Size+LB_Indiv_Outst*1000/Indiv_Avg_Size)</f>
        <v/>
      </c>
      <c r="I16" s="20">
        <f>(LB_Group_Outst*1000/Group_Avg_Size+LB_Indiv_Outst*1000/Indiv_Avg_Size)</f>
        <v/>
      </c>
    </row>
    <row r="17">
      <c r="B17" s="14" t="inlineStr">
        <is>
          <t>Officer Utilisation</t>
        </is>
      </c>
      <c r="C17" s="15">
        <f>IFERROR(C16/C15,0)</f>
        <v/>
      </c>
      <c r="D17" s="15">
        <f>IFERROR(D16/D15,0)</f>
        <v/>
      </c>
      <c r="E17" s="15">
        <f>IFERROR(E16/E15,0)</f>
        <v/>
      </c>
      <c r="F17" s="15">
        <f>IFERROR(F16/F15,0)</f>
        <v/>
      </c>
      <c r="G17" s="15">
        <f>IFERROR(G16/G15,0)</f>
        <v/>
      </c>
      <c r="H17" s="15">
        <f>IFERROR(H16/H15,0)</f>
        <v/>
      </c>
      <c r="I17" s="15">
        <f>IFERROR(I16/I15,0)</f>
        <v/>
      </c>
    </row>
    <row r="19">
      <c r="B19" s="12" t="inlineStr">
        <is>
          <t>Operating Cost</t>
        </is>
      </c>
      <c r="C19" s="6" t="n"/>
      <c r="D19" s="6" t="n"/>
      <c r="E19" s="6" t="n"/>
      <c r="F19" s="6" t="n"/>
      <c r="G19" s="6" t="n"/>
      <c r="H19" s="6" t="n"/>
      <c r="I19" s="6" t="n"/>
    </row>
    <row r="20">
      <c r="B20" s="14" t="inlineStr">
        <is>
          <t>Branch Operating Cost</t>
        </is>
      </c>
      <c r="C20" s="13">
        <f>C10*Cost_Per_Branch/1000</f>
        <v/>
      </c>
      <c r="D20" s="13">
        <f>D10*Cost_Per_Branch/1000</f>
        <v/>
      </c>
      <c r="E20" s="13">
        <f>E10*Cost_Per_Branch/1000</f>
        <v/>
      </c>
      <c r="F20" s="13">
        <f>F10*Cost_Per_Branch/1000</f>
        <v/>
      </c>
      <c r="G20" s="13">
        <f>G10*Cost_Per_Branch/1000</f>
        <v/>
      </c>
      <c r="H20" s="13">
        <f>H10*Cost_Per_Branch/1000</f>
        <v/>
      </c>
      <c r="I20" s="13">
        <f>I10*Cost_Per_Branch/1000</f>
        <v/>
      </c>
    </row>
    <row r="21">
      <c r="B21" s="14" t="inlineStr">
        <is>
          <t>Officer Compensation</t>
        </is>
      </c>
      <c r="C21" s="13">
        <f>C13*Officer_Salary/1000</f>
        <v/>
      </c>
      <c r="D21" s="13">
        <f>D13*Officer_Salary/1000</f>
        <v/>
      </c>
      <c r="E21" s="13">
        <f>E13*Officer_Salary/1000</f>
        <v/>
      </c>
      <c r="F21" s="13">
        <f>F13*Officer_Salary/1000</f>
        <v/>
      </c>
      <c r="G21" s="13">
        <f>G13*Officer_Salary/1000</f>
        <v/>
      </c>
      <c r="H21" s="13">
        <f>H13*Officer_Salary/1000</f>
        <v/>
      </c>
      <c r="I21" s="13">
        <f>I13*Officer_Salary/1000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ED7D31"/>
    <outlinePr summaryBelow="1" summaryRight="1"/>
    <pageSetUpPr/>
  </sheetPr>
  <dimension ref="B2:I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2">
      <c r="B2" s="1" t="inlineStr">
        <is>
          <t>Funding</t>
        </is>
      </c>
    </row>
    <row r="3">
      <c r="B3" s="2" t="inlineStr">
        <is>
          <t>Deposits, debt, equity, capital adequacy</t>
        </is>
      </c>
    </row>
    <row r="4">
      <c r="B4" s="3" t="inlineStr">
        <is>
          <t>Year</t>
        </is>
      </c>
      <c r="C4" s="11">
        <f>COLUMN()-2</f>
        <v/>
      </c>
      <c r="D4" s="11">
        <f>COLUMN()-2</f>
        <v/>
      </c>
      <c r="E4" s="11">
        <f>COLUMN()-2</f>
        <v/>
      </c>
      <c r="F4" s="11">
        <f>COLUMN()-2</f>
        <v/>
      </c>
      <c r="G4" s="11">
        <f>COLUMN()-2</f>
        <v/>
      </c>
      <c r="H4" s="11">
        <f>COLUMN()-2</f>
        <v/>
      </c>
      <c r="I4" s="11">
        <f>COLUMN()-2</f>
        <v/>
      </c>
    </row>
    <row r="6">
      <c r="B6" s="12" t="inlineStr">
        <is>
          <t>Asset Side</t>
        </is>
      </c>
      <c r="C6" s="6" t="n"/>
      <c r="D6" s="6" t="n"/>
      <c r="E6" s="6" t="n"/>
      <c r="F6" s="6" t="n"/>
      <c r="G6" s="6" t="n"/>
      <c r="H6" s="6" t="n"/>
      <c r="I6" s="6" t="n"/>
    </row>
    <row r="7">
      <c r="B7" s="14" t="inlineStr">
        <is>
          <t>Loan Book (closing)</t>
        </is>
      </c>
      <c r="C7" s="13">
        <f>LB_Close</f>
        <v/>
      </c>
      <c r="D7" s="13">
        <f>LB_Close</f>
        <v/>
      </c>
      <c r="E7" s="13">
        <f>LB_Close</f>
        <v/>
      </c>
      <c r="F7" s="13">
        <f>LB_Close</f>
        <v/>
      </c>
      <c r="G7" s="13">
        <f>LB_Close</f>
        <v/>
      </c>
      <c r="H7" s="13">
        <f>LB_Close</f>
        <v/>
      </c>
      <c r="I7" s="13">
        <f>LB_Close</f>
        <v/>
      </c>
    </row>
    <row r="8">
      <c r="B8" s="14" t="inlineStr">
        <is>
          <t>Cash Buffer</t>
        </is>
      </c>
      <c r="C8" s="13">
        <f>C7*Cash_Buffer_Pct</f>
        <v/>
      </c>
      <c r="D8" s="13">
        <f>D7*Cash_Buffer_Pct</f>
        <v/>
      </c>
      <c r="E8" s="13">
        <f>E7*Cash_Buffer_Pct</f>
        <v/>
      </c>
      <c r="F8" s="13">
        <f>F7*Cash_Buffer_Pct</f>
        <v/>
      </c>
      <c r="G8" s="13">
        <f>G7*Cash_Buffer_Pct</f>
        <v/>
      </c>
      <c r="H8" s="13">
        <f>H7*Cash_Buffer_Pct</f>
        <v/>
      </c>
      <c r="I8" s="13">
        <f>I7*Cash_Buffer_Pct</f>
        <v/>
      </c>
    </row>
    <row r="9">
      <c r="B9" s="18" t="inlineStr">
        <is>
          <t>Total Assets</t>
        </is>
      </c>
      <c r="C9" s="19">
        <f>C7+C8</f>
        <v/>
      </c>
      <c r="D9" s="19">
        <f>D7+D8</f>
        <v/>
      </c>
      <c r="E9" s="19">
        <f>E7+E8</f>
        <v/>
      </c>
      <c r="F9" s="19">
        <f>F7+F8</f>
        <v/>
      </c>
      <c r="G9" s="19">
        <f>G7+G8</f>
        <v/>
      </c>
      <c r="H9" s="19">
        <f>H7+H8</f>
        <v/>
      </c>
      <c r="I9" s="19">
        <f>I7+I8</f>
        <v/>
      </c>
    </row>
    <row r="11">
      <c r="B11" s="12" t="inlineStr">
        <is>
          <t>Funding Sources</t>
        </is>
      </c>
      <c r="C11" s="6" t="n"/>
      <c r="D11" s="6" t="n"/>
      <c r="E11" s="6" t="n"/>
      <c r="F11" s="6" t="n"/>
      <c r="G11" s="6" t="n"/>
      <c r="H11" s="6" t="n"/>
      <c r="I11" s="6" t="n"/>
    </row>
    <row r="12">
      <c r="B12" s="14" t="inlineStr">
        <is>
          <t>Deposits</t>
        </is>
      </c>
      <c r="C12" s="13">
        <f>C7*Deposit_Ratio</f>
        <v/>
      </c>
      <c r="D12" s="13">
        <f>D7*Deposit_Ratio</f>
        <v/>
      </c>
      <c r="E12" s="13">
        <f>E7*Deposit_Ratio</f>
        <v/>
      </c>
      <c r="F12" s="13">
        <f>F7*Deposit_Ratio</f>
        <v/>
      </c>
      <c r="G12" s="13">
        <f>G7*Deposit_Ratio</f>
        <v/>
      </c>
      <c r="H12" s="13">
        <f>H7*Deposit_Ratio</f>
        <v/>
      </c>
      <c r="I12" s="13">
        <f>I7*Deposit_Ratio</f>
        <v/>
      </c>
    </row>
    <row r="13">
      <c r="B13" s="14" t="inlineStr">
        <is>
          <t>Debt</t>
        </is>
      </c>
      <c r="C13" s="13">
        <f>C7*Debt_Ratio</f>
        <v/>
      </c>
      <c r="D13" s="13">
        <f>D7*Debt_Ratio</f>
        <v/>
      </c>
      <c r="E13" s="13">
        <f>E7*Debt_Ratio</f>
        <v/>
      </c>
      <c r="F13" s="13">
        <f>F7*Debt_Ratio</f>
        <v/>
      </c>
      <c r="G13" s="13">
        <f>G7*Debt_Ratio</f>
        <v/>
      </c>
      <c r="H13" s="13">
        <f>H7*Debt_Ratio</f>
        <v/>
      </c>
      <c r="I13" s="13">
        <f>I7*Debt_Ratio</f>
        <v/>
      </c>
    </row>
    <row r="14">
      <c r="B14" s="14" t="inlineStr">
        <is>
          <t>Opening Equity</t>
        </is>
      </c>
      <c r="C14" s="13">
        <f>Opening_Equity</f>
        <v/>
      </c>
      <c r="D14" s="13">
        <f>C16</f>
        <v/>
      </c>
      <c r="E14" s="13">
        <f>D16</f>
        <v/>
      </c>
      <c r="F14" s="13">
        <f>E16</f>
        <v/>
      </c>
      <c r="G14" s="13">
        <f>F16</f>
        <v/>
      </c>
      <c r="H14" s="13">
        <f>G16</f>
        <v/>
      </c>
      <c r="I14" s="13">
        <f>H16</f>
        <v/>
      </c>
    </row>
    <row r="15">
      <c r="B15" s="14" t="inlineStr">
        <is>
          <t>Retained Earnings</t>
        </is>
      </c>
      <c r="C15" s="13">
        <f>C9-C12-C13-C14</f>
        <v/>
      </c>
      <c r="D15" s="13">
        <f>D9-D12-D13-D14</f>
        <v/>
      </c>
      <c r="E15" s="13">
        <f>E9-E12-E13-E14</f>
        <v/>
      </c>
      <c r="F15" s="13">
        <f>F9-F12-F13-F14</f>
        <v/>
      </c>
      <c r="G15" s="13">
        <f>G9-G12-G13-G14</f>
        <v/>
      </c>
      <c r="H15" s="13">
        <f>H9-H12-H13-H14</f>
        <v/>
      </c>
      <c r="I15" s="13">
        <f>I9-I12-I13-I14</f>
        <v/>
      </c>
    </row>
    <row r="16">
      <c r="B16" s="18" t="inlineStr">
        <is>
          <t>Closing Equity</t>
        </is>
      </c>
      <c r="C16" s="19">
        <f>C14+C15</f>
        <v/>
      </c>
      <c r="D16" s="19">
        <f>D14+D15</f>
        <v/>
      </c>
      <c r="E16" s="19">
        <f>E14+E15</f>
        <v/>
      </c>
      <c r="F16" s="19">
        <f>F14+F15</f>
        <v/>
      </c>
      <c r="G16" s="19">
        <f>G14+G15</f>
        <v/>
      </c>
      <c r="H16" s="19">
        <f>H14+H15</f>
        <v/>
      </c>
      <c r="I16" s="19">
        <f>I14+I15</f>
        <v/>
      </c>
    </row>
    <row r="17">
      <c r="B17" s="16" t="inlineStr">
        <is>
          <t>Total Funding</t>
        </is>
      </c>
      <c r="C17" s="17">
        <f>C12+C13+C16</f>
        <v/>
      </c>
      <c r="D17" s="17">
        <f>D12+D13+D16</f>
        <v/>
      </c>
      <c r="E17" s="17">
        <f>E12+E13+E16</f>
        <v/>
      </c>
      <c r="F17" s="17">
        <f>F12+F13+F16</f>
        <v/>
      </c>
      <c r="G17" s="17">
        <f>G12+G13+G16</f>
        <v/>
      </c>
      <c r="H17" s="17">
        <f>H12+H13+H16</f>
        <v/>
      </c>
      <c r="I17" s="17">
        <f>I12+I13+I16</f>
        <v/>
      </c>
    </row>
    <row r="19">
      <c r="B19" s="7" t="inlineStr">
        <is>
          <t>Funding Balance Check</t>
        </is>
      </c>
      <c r="C19" s="13">
        <f>C9-C17</f>
        <v/>
      </c>
      <c r="D19" s="13">
        <f>D9-D17</f>
        <v/>
      </c>
      <c r="E19" s="13">
        <f>E9-E17</f>
        <v/>
      </c>
      <c r="F19" s="13">
        <f>F9-F17</f>
        <v/>
      </c>
      <c r="G19" s="13">
        <f>G9-G17</f>
        <v/>
      </c>
      <c r="H19" s="13">
        <f>H9-H17</f>
        <v/>
      </c>
      <c r="I19" s="13">
        <f>I9-I17</f>
        <v/>
      </c>
    </row>
    <row r="21">
      <c r="B21" s="12" t="inlineStr">
        <is>
          <t>Capital Adequacy</t>
        </is>
      </c>
      <c r="C21" s="6" t="n"/>
      <c r="D21" s="6" t="n"/>
      <c r="E21" s="6" t="n"/>
      <c r="F21" s="6" t="n"/>
      <c r="G21" s="6" t="n"/>
      <c r="H21" s="6" t="n"/>
      <c r="I21" s="6" t="n"/>
    </row>
    <row r="22">
      <c r="B22" s="14" t="inlineStr">
        <is>
          <t>Risk-Weighted Assets</t>
        </is>
      </c>
      <c r="C22" s="13">
        <f>C7*RWA_Density</f>
        <v/>
      </c>
      <c r="D22" s="13">
        <f>D7*RWA_Density</f>
        <v/>
      </c>
      <c r="E22" s="13">
        <f>E7*RWA_Density</f>
        <v/>
      </c>
      <c r="F22" s="13">
        <f>F7*RWA_Density</f>
        <v/>
      </c>
      <c r="G22" s="13">
        <f>G7*RWA_Density</f>
        <v/>
      </c>
      <c r="H22" s="13">
        <f>H7*RWA_Density</f>
        <v/>
      </c>
      <c r="I22" s="13">
        <f>I7*RWA_Density</f>
        <v/>
      </c>
    </row>
    <row r="23">
      <c r="B23" s="14" t="inlineStr">
        <is>
          <t>Capital Adequacy Ratio</t>
        </is>
      </c>
      <c r="C23" s="15">
        <f>IFERROR(C16/C22,0)</f>
        <v/>
      </c>
      <c r="D23" s="15">
        <f>IFERROR(D16/D22,0)</f>
        <v/>
      </c>
      <c r="E23" s="15">
        <f>IFERROR(E16/E22,0)</f>
        <v/>
      </c>
      <c r="F23" s="15">
        <f>IFERROR(F16/F22,0)</f>
        <v/>
      </c>
      <c r="G23" s="15">
        <f>IFERROR(G16/G22,0)</f>
        <v/>
      </c>
      <c r="H23" s="15">
        <f>IFERROR(H16/H22,0)</f>
        <v/>
      </c>
      <c r="I23" s="15">
        <f>IFERROR(I16/I22,0)</f>
        <v/>
      </c>
    </row>
    <row r="24">
      <c r="B24" s="14" t="inlineStr">
        <is>
          <t>Leverage (Assets/Equity)</t>
        </is>
      </c>
      <c r="C24" s="22">
        <f>IFERROR(C9/C16,0)</f>
        <v/>
      </c>
      <c r="D24" s="22">
        <f>IFERROR(D9/D16,0)</f>
        <v/>
      </c>
      <c r="E24" s="22">
        <f>IFERROR(E9/E16,0)</f>
        <v/>
      </c>
      <c r="F24" s="22">
        <f>IFERROR(F9/F16,0)</f>
        <v/>
      </c>
      <c r="G24" s="22">
        <f>IFERROR(G9/G16,0)</f>
        <v/>
      </c>
      <c r="H24" s="22">
        <f>IFERROR(H9/H16,0)</f>
        <v/>
      </c>
      <c r="I24" s="22">
        <f>IFERROR(I9/I16,0)</f>
        <v/>
      </c>
    </row>
    <row r="25">
      <c r="B25" s="14" t="inlineStr">
        <is>
          <t>CAR Headroom vs Target</t>
        </is>
      </c>
      <c r="C25" s="15">
        <f>C23-Target_CAR</f>
        <v/>
      </c>
      <c r="D25" s="15">
        <f>D23-Target_CAR</f>
        <v/>
      </c>
      <c r="E25" s="15">
        <f>E23-Target_CAR</f>
        <v/>
      </c>
      <c r="F25" s="15">
        <f>F23-Target_CAR</f>
        <v/>
      </c>
      <c r="G25" s="15">
        <f>G23-Target_CAR</f>
        <v/>
      </c>
      <c r="H25" s="15">
        <f>H23-Target_CAR</f>
        <v/>
      </c>
      <c r="I25" s="15">
        <f>I23-Target_CAR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A5A5A5"/>
    <outlinePr summaryBelow="1" summaryRight="1"/>
    <pageSetUpPr/>
  </sheetPr>
  <dimension ref="B2:I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2">
      <c r="B2" s="1" t="inlineStr">
        <is>
          <t>Returns</t>
        </is>
      </c>
    </row>
    <row r="3">
      <c r="B3" s="2" t="inlineStr">
        <is>
          <t>Profitability and efficiency ratios</t>
        </is>
      </c>
    </row>
    <row r="4">
      <c r="B4" s="3" t="inlineStr">
        <is>
          <t>Year</t>
        </is>
      </c>
      <c r="C4" s="11">
        <f>COLUMN()-2</f>
        <v/>
      </c>
      <c r="D4" s="11">
        <f>COLUMN()-2</f>
        <v/>
      </c>
      <c r="E4" s="11">
        <f>COLUMN()-2</f>
        <v/>
      </c>
      <c r="F4" s="11">
        <f>COLUMN()-2</f>
        <v/>
      </c>
      <c r="G4" s="11">
        <f>COLUMN()-2</f>
        <v/>
      </c>
      <c r="H4" s="11">
        <f>COLUMN()-2</f>
        <v/>
      </c>
      <c r="I4" s="11">
        <f>COLUMN()-2</f>
        <v/>
      </c>
    </row>
    <row r="6">
      <c r="B6" s="12" t="inlineStr">
        <is>
          <t>Profitability</t>
        </is>
      </c>
      <c r="C6" s="6" t="n"/>
      <c r="D6" s="6" t="n"/>
      <c r="E6" s="6" t="n"/>
      <c r="F6" s="6" t="n"/>
      <c r="G6" s="6" t="n"/>
      <c r="H6" s="6" t="n"/>
      <c r="I6" s="6" t="n"/>
    </row>
    <row r="7">
      <c r="B7" s="14" t="inlineStr">
        <is>
          <t>Return on Assets</t>
        </is>
      </c>
      <c r="C7" s="15">
        <f>IFERROR(IS_Net_Income/FU_Total_Assets,0)</f>
        <v/>
      </c>
      <c r="D7" s="15">
        <f>IFERROR(IS_Net_Income/FU_Total_Assets,0)</f>
        <v/>
      </c>
      <c r="E7" s="15">
        <f>IFERROR(IS_Net_Income/FU_Total_Assets,0)</f>
        <v/>
      </c>
      <c r="F7" s="15">
        <f>IFERROR(IS_Net_Income/FU_Total_Assets,0)</f>
        <v/>
      </c>
      <c r="G7" s="15">
        <f>IFERROR(IS_Net_Income/FU_Total_Assets,0)</f>
        <v/>
      </c>
      <c r="H7" s="15">
        <f>IFERROR(IS_Net_Income/FU_Total_Assets,0)</f>
        <v/>
      </c>
      <c r="I7" s="15">
        <f>IFERROR(IS_Net_Income/FU_Total_Assets,0)</f>
        <v/>
      </c>
    </row>
    <row r="8">
      <c r="B8" s="14" t="inlineStr">
        <is>
          <t>Return on Equity</t>
        </is>
      </c>
      <c r="C8" s="15">
        <f>IFERROR(IS_Net_Income/FU_Equity,0)</f>
        <v/>
      </c>
      <c r="D8" s="15">
        <f>IFERROR(IS_Net_Income/FU_Equity,0)</f>
        <v/>
      </c>
      <c r="E8" s="15">
        <f>IFERROR(IS_Net_Income/FU_Equity,0)</f>
        <v/>
      </c>
      <c r="F8" s="15">
        <f>IFERROR(IS_Net_Income/FU_Equity,0)</f>
        <v/>
      </c>
      <c r="G8" s="15">
        <f>IFERROR(IS_Net_Income/FU_Equity,0)</f>
        <v/>
      </c>
      <c r="H8" s="15">
        <f>IFERROR(IS_Net_Income/FU_Equity,0)</f>
        <v/>
      </c>
      <c r="I8" s="15">
        <f>IFERROR(IS_Net_Income/FU_Equity,0)</f>
        <v/>
      </c>
    </row>
    <row r="9">
      <c r="B9" s="14" t="inlineStr">
        <is>
          <t>Net Interest Margin</t>
        </is>
      </c>
      <c r="C9" s="15">
        <f>IFERROR(IS_Net_Interest/LB_Avg,0)</f>
        <v/>
      </c>
      <c r="D9" s="15">
        <f>IFERROR(IS_Net_Interest/LB_Avg,0)</f>
        <v/>
      </c>
      <c r="E9" s="15">
        <f>IFERROR(IS_Net_Interest/LB_Avg,0)</f>
        <v/>
      </c>
      <c r="F9" s="15">
        <f>IFERROR(IS_Net_Interest/LB_Avg,0)</f>
        <v/>
      </c>
      <c r="G9" s="15">
        <f>IFERROR(IS_Net_Interest/LB_Avg,0)</f>
        <v/>
      </c>
      <c r="H9" s="15">
        <f>IFERROR(IS_Net_Interest/LB_Avg,0)</f>
        <v/>
      </c>
      <c r="I9" s="15">
        <f>IFERROR(IS_Net_Interest/LB_Avg,0)</f>
        <v/>
      </c>
    </row>
    <row r="11">
      <c r="B11" s="12" t="inlineStr">
        <is>
          <t>Efficiency and Sustainability</t>
        </is>
      </c>
      <c r="C11" s="6" t="n"/>
      <c r="D11" s="6" t="n"/>
      <c r="E11" s="6" t="n"/>
      <c r="F11" s="6" t="n"/>
      <c r="G11" s="6" t="n"/>
      <c r="H11" s="6" t="n"/>
      <c r="I11" s="6" t="n"/>
    </row>
    <row r="12">
      <c r="B12" s="14" t="inlineStr">
        <is>
          <t>Cost-to-Income Ratio</t>
        </is>
      </c>
      <c r="C12" s="15">
        <f>IFERROR(-IS_Total_Opex/IS_Net_Interest,0)</f>
        <v/>
      </c>
      <c r="D12" s="15">
        <f>IFERROR(-IS_Total_Opex/IS_Net_Interest,0)</f>
        <v/>
      </c>
      <c r="E12" s="15">
        <f>IFERROR(-IS_Total_Opex/IS_Net_Interest,0)</f>
        <v/>
      </c>
      <c r="F12" s="15">
        <f>IFERROR(-IS_Total_Opex/IS_Net_Interest,0)</f>
        <v/>
      </c>
      <c r="G12" s="15">
        <f>IFERROR(-IS_Total_Opex/IS_Net_Interest,0)</f>
        <v/>
      </c>
      <c r="H12" s="15">
        <f>IFERROR(-IS_Total_Opex/IS_Net_Interest,0)</f>
        <v/>
      </c>
      <c r="I12" s="15">
        <f>IFERROR(-IS_Total_Opex/IS_Net_Interest,0)</f>
        <v/>
      </c>
    </row>
    <row r="13">
      <c r="B13" s="14" t="inlineStr">
        <is>
          <t>Operating Self-Sufficiency</t>
        </is>
      </c>
      <c r="C13" s="15">
        <f>IFERROR(IS_Total_Rev/(-IS_Fund_Cost-IS_Total_Opex-IS_Provisions),0)</f>
        <v/>
      </c>
      <c r="D13" s="15">
        <f>IFERROR(IS_Total_Rev/(-IS_Fund_Cost-IS_Total_Opex-IS_Provisions),0)</f>
        <v/>
      </c>
      <c r="E13" s="15">
        <f>IFERROR(IS_Total_Rev/(-IS_Fund_Cost-IS_Total_Opex-IS_Provisions),0)</f>
        <v/>
      </c>
      <c r="F13" s="15">
        <f>IFERROR(IS_Total_Rev/(-IS_Fund_Cost-IS_Total_Opex-IS_Provisions),0)</f>
        <v/>
      </c>
      <c r="G13" s="15">
        <f>IFERROR(IS_Total_Rev/(-IS_Fund_Cost-IS_Total_Opex-IS_Provisions),0)</f>
        <v/>
      </c>
      <c r="H13" s="15">
        <f>IFERROR(IS_Total_Rev/(-IS_Fund_Cost-IS_Total_Opex-IS_Provisions),0)</f>
        <v/>
      </c>
      <c r="I13" s="15">
        <f>IFERROR(IS_Total_Rev/(-IS_Fund_Cost-IS_Total_Opex-IS_Provisions),0)</f>
        <v/>
      </c>
    </row>
    <row r="14">
      <c r="B14" s="14" t="inlineStr">
        <is>
          <t>PAR &gt; 30 Ratio</t>
        </is>
      </c>
      <c r="C14" s="15">
        <f>PAR30</f>
        <v/>
      </c>
      <c r="D14" s="15">
        <f>PAR30</f>
        <v/>
      </c>
      <c r="E14" s="15">
        <f>PAR30</f>
        <v/>
      </c>
      <c r="F14" s="15">
        <f>PAR30</f>
        <v/>
      </c>
      <c r="G14" s="15">
        <f>PAR30</f>
        <v/>
      </c>
      <c r="H14" s="15">
        <f>PAR30</f>
        <v/>
      </c>
      <c r="I14" s="15">
        <f>PAR30</f>
        <v/>
      </c>
    </row>
    <row r="15">
      <c r="B15" s="14" t="inlineStr">
        <is>
          <t>Provision Coverage</t>
        </is>
      </c>
      <c r="C15" s="15">
        <f>IFERROR(-IS_Provisions/LB_PAR30_Bal,0)</f>
        <v/>
      </c>
      <c r="D15" s="15">
        <f>IFERROR(-IS_Provisions/LB_PAR30_Bal,0)</f>
        <v/>
      </c>
      <c r="E15" s="15">
        <f>IFERROR(-IS_Provisions/LB_PAR30_Bal,0)</f>
        <v/>
      </c>
      <c r="F15" s="15">
        <f>IFERROR(-IS_Provisions/LB_PAR30_Bal,0)</f>
        <v/>
      </c>
      <c r="G15" s="15">
        <f>IFERROR(-IS_Provisions/LB_PAR30_Bal,0)</f>
        <v/>
      </c>
      <c r="H15" s="15">
        <f>IFERROR(-IS_Provisions/LB_PAR30_Bal,0)</f>
        <v/>
      </c>
      <c r="I15" s="15">
        <f>IFERROR(-IS_Provisions/LB_PAR30_Bal,0)</f>
        <v/>
      </c>
    </row>
    <row r="17">
      <c r="B17" s="12" t="inlineStr">
        <is>
          <t>Productivity</t>
        </is>
      </c>
      <c r="C17" s="6" t="n"/>
      <c r="D17" s="6" t="n"/>
      <c r="E17" s="6" t="n"/>
      <c r="F17" s="6" t="n"/>
      <c r="G17" s="6" t="n"/>
      <c r="H17" s="6" t="n"/>
      <c r="I17" s="6" t="n"/>
    </row>
    <row r="18">
      <c r="B18" s="14" t="inlineStr">
        <is>
          <t>Loan Book per Branch</t>
        </is>
      </c>
      <c r="C18" s="13">
        <f>IFERROR(LB_Close/BR_Closing,0)</f>
        <v/>
      </c>
      <c r="D18" s="13">
        <f>IFERROR(LB_Close/BR_Closing,0)</f>
        <v/>
      </c>
      <c r="E18" s="13">
        <f>IFERROR(LB_Close/BR_Closing,0)</f>
        <v/>
      </c>
      <c r="F18" s="13">
        <f>IFERROR(LB_Close/BR_Closing,0)</f>
        <v/>
      </c>
      <c r="G18" s="13">
        <f>IFERROR(LB_Close/BR_Closing,0)</f>
        <v/>
      </c>
      <c r="H18" s="13">
        <f>IFERROR(LB_Close/BR_Closing,0)</f>
        <v/>
      </c>
      <c r="I18" s="13">
        <f>IFERROR(LB_Close/BR_Closing,0)</f>
        <v/>
      </c>
    </row>
    <row r="19">
      <c r="B19" s="14" t="inlineStr">
        <is>
          <t>Revenue per Branch</t>
        </is>
      </c>
      <c r="C19" s="13">
        <f>IFERROR(IS_Total_Rev/BR_Closing,0)</f>
        <v/>
      </c>
      <c r="D19" s="13">
        <f>IFERROR(IS_Total_Rev/BR_Closing,0)</f>
        <v/>
      </c>
      <c r="E19" s="13">
        <f>IFERROR(IS_Total_Rev/BR_Closing,0)</f>
        <v/>
      </c>
      <c r="F19" s="13">
        <f>IFERROR(IS_Total_Rev/BR_Closing,0)</f>
        <v/>
      </c>
      <c r="G19" s="13">
        <f>IFERROR(IS_Total_Rev/BR_Closing,0)</f>
        <v/>
      </c>
      <c r="H19" s="13">
        <f>IFERROR(IS_Total_Rev/BR_Closing,0)</f>
        <v/>
      </c>
      <c r="I19" s="13">
        <f>IFERROR(IS_Total_Rev/BR_Closing,0)</f>
        <v/>
      </c>
    </row>
    <row r="20">
      <c r="B20" s="14" t="inlineStr">
        <is>
          <t>Cost per Active Loan</t>
        </is>
      </c>
      <c r="C20" s="13">
        <f>IFERROR(-IS_Total_Opex*1000/BR_Active_Loans,0)</f>
        <v/>
      </c>
      <c r="D20" s="13">
        <f>IFERROR(-IS_Total_Opex*1000/BR_Active_Loans,0)</f>
        <v/>
      </c>
      <c r="E20" s="13">
        <f>IFERROR(-IS_Total_Opex*1000/BR_Active_Loans,0)</f>
        <v/>
      </c>
      <c r="F20" s="13">
        <f>IFERROR(-IS_Total_Opex*1000/BR_Active_Loans,0)</f>
        <v/>
      </c>
      <c r="G20" s="13">
        <f>IFERROR(-IS_Total_Opex*1000/BR_Active_Loans,0)</f>
        <v/>
      </c>
      <c r="H20" s="13">
        <f>IFERROR(-IS_Total_Opex*1000/BR_Active_Loans,0)</f>
        <v/>
      </c>
      <c r="I20" s="13">
        <f>IFERROR(-IS_Total_Opex*1000/BR_Active_Loans,0)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C00000"/>
    <outlinePr summaryBelow="1" summaryRight="1"/>
    <pageSetUpPr/>
  </sheetPr>
  <dimension ref="B2:I1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2">
      <c r="B2" s="1" t="inlineStr">
        <is>
          <t>Checks</t>
        </is>
      </c>
    </row>
    <row r="3">
      <c r="B3" s="2" t="inlineStr">
        <is>
          <t>Balance and consistency</t>
        </is>
      </c>
    </row>
    <row r="4">
      <c r="B4" s="3" t="inlineStr">
        <is>
          <t>Year</t>
        </is>
      </c>
      <c r="C4" s="11">
        <f>COLUMN()-2</f>
        <v/>
      </c>
      <c r="D4" s="11">
        <f>COLUMN()-2</f>
        <v/>
      </c>
      <c r="E4" s="11">
        <f>COLUMN()-2</f>
        <v/>
      </c>
      <c r="F4" s="11">
        <f>COLUMN()-2</f>
        <v/>
      </c>
      <c r="G4" s="11">
        <f>COLUMN()-2</f>
        <v/>
      </c>
      <c r="H4" s="11">
        <f>COLUMN()-2</f>
        <v/>
      </c>
      <c r="I4" s="11">
        <f>COLUMN()-2</f>
        <v/>
      </c>
    </row>
    <row r="6">
      <c r="B6" s="12" t="inlineStr">
        <is>
          <t>Validation</t>
        </is>
      </c>
      <c r="C6" s="6" t="n"/>
      <c r="D6" s="6" t="n"/>
      <c r="E6" s="6" t="n"/>
      <c r="F6" s="6" t="n"/>
      <c r="G6" s="6" t="n"/>
      <c r="H6" s="6" t="n"/>
      <c r="I6" s="6" t="n"/>
    </row>
    <row r="7">
      <c r="B7" s="14" t="inlineStr">
        <is>
          <t>Funding Balance Check</t>
        </is>
      </c>
      <c r="C7" s="13">
        <f>FU_Total_Assets-FU_Total_Funding</f>
        <v/>
      </c>
      <c r="D7" s="13">
        <f>FU_Total_Assets-FU_Total_Funding</f>
        <v/>
      </c>
      <c r="E7" s="13">
        <f>FU_Total_Assets-FU_Total_Funding</f>
        <v/>
      </c>
      <c r="F7" s="13">
        <f>FU_Total_Assets-FU_Total_Funding</f>
        <v/>
      </c>
      <c r="G7" s="13">
        <f>FU_Total_Assets-FU_Total_Funding</f>
        <v/>
      </c>
      <c r="H7" s="13">
        <f>FU_Total_Assets-FU_Total_Funding</f>
        <v/>
      </c>
      <c r="I7" s="13">
        <f>FU_Total_Assets-FU_Total_Funding</f>
        <v/>
      </c>
    </row>
    <row r="8">
      <c r="B8" s="14" t="inlineStr">
        <is>
          <t>Loan Book Non-Negative Check</t>
        </is>
      </c>
      <c r="C8" s="13">
        <f>IF(LB_Close&gt;=0,0,LB_Close)</f>
        <v/>
      </c>
      <c r="D8" s="13">
        <f>IF(LB_Close&gt;=0,0,LB_Close)</f>
        <v/>
      </c>
      <c r="E8" s="13">
        <f>IF(LB_Close&gt;=0,0,LB_Close)</f>
        <v/>
      </c>
      <c r="F8" s="13">
        <f>IF(LB_Close&gt;=0,0,LB_Close)</f>
        <v/>
      </c>
      <c r="G8" s="13">
        <f>IF(LB_Close&gt;=0,0,LB_Close)</f>
        <v/>
      </c>
      <c r="H8" s="13">
        <f>IF(LB_Close&gt;=0,0,LB_Close)</f>
        <v/>
      </c>
      <c r="I8" s="13">
        <f>IF(LB_Close&gt;=0,0,LB_Close)</f>
        <v/>
      </c>
    </row>
    <row r="9">
      <c r="B9" s="14" t="inlineStr">
        <is>
          <t>PAR Ratio Bound Check</t>
        </is>
      </c>
      <c r="C9" s="13">
        <f>IF(AND(PAR30&gt;=0,PAR30&lt;=1),0,1)</f>
        <v/>
      </c>
      <c r="D9" s="13">
        <f>IF(AND(PAR30&gt;=0,PAR30&lt;=1),0,1)</f>
        <v/>
      </c>
      <c r="E9" s="13">
        <f>IF(AND(PAR30&gt;=0,PAR30&lt;=1),0,1)</f>
        <v/>
      </c>
      <c r="F9" s="13">
        <f>IF(AND(PAR30&gt;=0,PAR30&lt;=1),0,1)</f>
        <v/>
      </c>
      <c r="G9" s="13">
        <f>IF(AND(PAR30&gt;=0,PAR30&lt;=1),0,1)</f>
        <v/>
      </c>
      <c r="H9" s="13">
        <f>IF(AND(PAR30&gt;=0,PAR30&lt;=1),0,1)</f>
        <v/>
      </c>
      <c r="I9" s="13">
        <f>IF(AND(PAR30&gt;=0,PAR30&lt;=1),0,1)</f>
        <v/>
      </c>
    </row>
    <row r="10">
      <c r="B10" s="14" t="inlineStr">
        <is>
          <t>CAR Positive Check</t>
        </is>
      </c>
      <c r="C10" s="13">
        <f>IF(FU_CAR&gt;=0,0,FU_CAR)</f>
        <v/>
      </c>
      <c r="D10" s="13">
        <f>IF(FU_CAR&gt;=0,0,FU_CAR)</f>
        <v/>
      </c>
      <c r="E10" s="13">
        <f>IF(FU_CAR&gt;=0,0,FU_CAR)</f>
        <v/>
      </c>
      <c r="F10" s="13">
        <f>IF(FU_CAR&gt;=0,0,FU_CAR)</f>
        <v/>
      </c>
      <c r="G10" s="13">
        <f>IF(FU_CAR&gt;=0,0,FU_CAR)</f>
        <v/>
      </c>
      <c r="H10" s="13">
        <f>IF(FU_CAR&gt;=0,0,FU_CAR)</f>
        <v/>
      </c>
      <c r="I10" s="13">
        <f>IF(FU_CAR&gt;=0,0,FU_CAR)</f>
        <v/>
      </c>
    </row>
    <row r="11">
      <c r="B11" s="14" t="inlineStr">
        <is>
          <t>Product Mix Sum Check</t>
        </is>
      </c>
      <c r="C11" s="23">
        <f>Group_Loan_Pct+Indiv_Loan_Pct-1</f>
        <v/>
      </c>
      <c r="D11" s="23">
        <f>Group_Loan_Pct+Indiv_Loan_Pct-1</f>
        <v/>
      </c>
      <c r="E11" s="23">
        <f>Group_Loan_Pct+Indiv_Loan_Pct-1</f>
        <v/>
      </c>
      <c r="F11" s="23">
        <f>Group_Loan_Pct+Indiv_Loan_Pct-1</f>
        <v/>
      </c>
      <c r="G11" s="23">
        <f>Group_Loan_Pct+Indiv_Loan_Pct-1</f>
        <v/>
      </c>
      <c r="H11" s="23">
        <f>Group_Loan_Pct+Indiv_Loan_Pct-1</f>
        <v/>
      </c>
      <c r="I11" s="23">
        <f>Group_Loan_Pct+Indiv_Loan_Pct-1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2026-05-15T17:56:53Z</dcterms:created>
  <dcterms:modified xmlns:dcterms="http://purl.org/dc/terms/" xmlns:xsi="http://www.w3.org/2001/XMLSchema-instance" xsi:type="dcterms:W3CDTF">2026-05-15T17:56:53Z</dcterms:modified>
</cp:coreProperties>
</file>